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S:\OBIP\Operational Reporting\2. Periodic Reports\2. Quarterly\Public Performance Indicators\2024-25 Financial Year\Qtr 1 - Jul-Sep 2024\Final documents\"/>
    </mc:Choice>
  </mc:AlternateContent>
  <xr:revisionPtr revIDLastSave="0" documentId="13_ncr:1_{8AA6D331-769D-47E0-9A31-00C76B8E92B4}" xr6:coauthVersionLast="47" xr6:coauthVersionMax="47" xr10:uidLastSave="{00000000-0000-0000-0000-000000000000}"/>
  <workbookProtection workbookAlgorithmName="SHA-512" workbookHashValue="1fnuY7NJDbxQOnax01P889RXFxR0KiO51Kid7rm3JN4im0y/Hh9qB0z21wqKLUh2rIXw91hFQGEb3KiFckIR3Q==" workbookSaltValue="uXRdaK429udn70iou2uVvQ==" workbookSpinCount="100000" lockStructure="1"/>
  <bookViews>
    <workbookView xWindow="-120" yWindow="-120" windowWidth="29040" windowHeight="15840" xr2:uid="{799B310E-CA89-453A-81DE-22B94C4B194D}"/>
  </bookViews>
  <sheets>
    <sheet name="PPI REPORT" sheetId="5" r:id="rId1"/>
    <sheet name="Care for Patients" sheetId="2" state="hidden" r:id="rId2"/>
    <sheet name="Care for Staff" sheetId="3" state="hidden" r:id="rId3"/>
    <sheet name="Daily Activity" sheetId="4" state="hidden" r:id="rId4"/>
    <sheet name="Service Delivery" sheetId="7" state="hidden" r:id="rId5"/>
    <sheet name="Value for Money" sheetId="8" state="hidden" r:id="rId6"/>
    <sheet name="ROGS" sheetId="10" state="hidden" r:id="rId7"/>
  </sheets>
  <definedNames>
    <definedName name="_xlnm._FilterDatabase" localSheetId="4" hidden="1">'Service Delivery'!#REF!</definedName>
    <definedName name="_xlnm.Print_Area" localSheetId="0">'PPI REPORT'!$A$1:$AH$196</definedName>
    <definedName name="_xlnm.Print_Area" localSheetId="6">ROGS!$A$1:$L$30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21" i="5" l="1"/>
  <c r="G49" i="5"/>
  <c r="O4" i="4"/>
  <c r="P4" i="4" l="1"/>
  <c r="G59" i="5" l="1"/>
  <c r="H54" i="5"/>
  <c r="H53" i="5"/>
  <c r="H52" i="5"/>
  <c r="F32" i="8"/>
  <c r="F8" i="8"/>
  <c r="F10" i="8"/>
  <c r="F11" i="8"/>
  <c r="F12" i="8"/>
  <c r="F14" i="8"/>
  <c r="F15" i="8" s="1"/>
  <c r="F16" i="8"/>
  <c r="F17" i="8"/>
  <c r="F19" i="8"/>
  <c r="F20" i="8"/>
  <c r="F22" i="8"/>
  <c r="T57" i="5" s="1"/>
  <c r="F23" i="8"/>
  <c r="F24" i="8"/>
  <c r="F26" i="8"/>
  <c r="F27" i="8"/>
  <c r="F29" i="8"/>
  <c r="F30" i="8"/>
  <c r="F7" i="8"/>
  <c r="E13" i="8"/>
  <c r="E9" i="8"/>
  <c r="E28" i="8"/>
  <c r="E31" i="8"/>
  <c r="F28" i="8" l="1"/>
  <c r="F25" i="8"/>
  <c r="F21" i="8"/>
  <c r="F18" i="8"/>
  <c r="F9" i="8"/>
  <c r="F31" i="8"/>
  <c r="F13" i="8"/>
  <c r="G73" i="5" l="1"/>
  <c r="AB13" i="5"/>
  <c r="AA13" i="5"/>
  <c r="Z13" i="5"/>
  <c r="X13" i="5"/>
  <c r="R13" i="5"/>
  <c r="N13" i="5"/>
  <c r="G13" i="5"/>
  <c r="G55" i="5"/>
  <c r="M25" i="8"/>
  <c r="K25" i="8"/>
  <c r="L25" i="8"/>
  <c r="J25" i="8"/>
  <c r="R73" i="5"/>
  <c r="R71" i="5"/>
  <c r="R70" i="5"/>
  <c r="R69" i="5"/>
  <c r="R67" i="5"/>
  <c r="R66" i="5"/>
  <c r="R64" i="5"/>
  <c r="R63" i="5"/>
  <c r="R61" i="5"/>
  <c r="R60" i="5"/>
  <c r="R58" i="5"/>
  <c r="R57" i="5"/>
  <c r="R56" i="5"/>
  <c r="R54" i="5"/>
  <c r="R53" i="5"/>
  <c r="R51" i="5"/>
  <c r="R50" i="5"/>
  <c r="R72" i="5"/>
  <c r="R68" i="5"/>
  <c r="R65" i="5"/>
  <c r="R62" i="5"/>
  <c r="R59" i="5"/>
  <c r="R55" i="5"/>
  <c r="R52" i="5"/>
  <c r="R49" i="5"/>
  <c r="R74" i="5"/>
  <c r="Q56" i="5"/>
  <c r="Q50" i="5"/>
  <c r="Q49" i="5"/>
  <c r="Q73" i="5"/>
  <c r="Q71" i="5"/>
  <c r="Q70" i="5"/>
  <c r="Q69" i="5"/>
  <c r="Q67" i="5"/>
  <c r="Q66" i="5"/>
  <c r="Q64" i="5"/>
  <c r="Q63" i="5"/>
  <c r="Q61" i="5"/>
  <c r="Q60" i="5"/>
  <c r="Q58" i="5"/>
  <c r="Q57" i="5"/>
  <c r="Q54" i="5"/>
  <c r="Q53" i="5"/>
  <c r="Q51" i="5"/>
  <c r="Q72" i="5"/>
  <c r="Q68" i="5"/>
  <c r="Q65" i="5"/>
  <c r="Q62" i="5"/>
  <c r="Q59" i="5"/>
  <c r="Q55" i="5"/>
  <c r="Q52" i="5"/>
  <c r="P49" i="5"/>
  <c r="P73" i="5"/>
  <c r="P71" i="5"/>
  <c r="P70" i="5"/>
  <c r="P69" i="5"/>
  <c r="P67" i="5"/>
  <c r="P66" i="5"/>
  <c r="P64" i="5"/>
  <c r="P63" i="5"/>
  <c r="P61" i="5"/>
  <c r="P60" i="5"/>
  <c r="P58" i="5"/>
  <c r="P57" i="5"/>
  <c r="P56" i="5"/>
  <c r="P54" i="5"/>
  <c r="P53" i="5"/>
  <c r="P51" i="5"/>
  <c r="P50" i="5"/>
  <c r="P72" i="5"/>
  <c r="P68" i="5"/>
  <c r="P65" i="5"/>
  <c r="P62" i="5"/>
  <c r="P59" i="5"/>
  <c r="P55" i="5"/>
  <c r="P52" i="5"/>
  <c r="N29" i="5"/>
  <c r="G23" i="5"/>
  <c r="AE14" i="5" l="1"/>
  <c r="AF14" i="5"/>
  <c r="AE15" i="5"/>
  <c r="AF15" i="5"/>
  <c r="AE16" i="5"/>
  <c r="AF16" i="5"/>
  <c r="AE17" i="5"/>
  <c r="AF17" i="5"/>
  <c r="AE18" i="5"/>
  <c r="AF18" i="5"/>
  <c r="AE19" i="5"/>
  <c r="AF19" i="5"/>
  <c r="AE20" i="5"/>
  <c r="AF20" i="5"/>
  <c r="AE21" i="5"/>
  <c r="AF21" i="5"/>
  <c r="AE22" i="5"/>
  <c r="AF22" i="5"/>
  <c r="AE23" i="5"/>
  <c r="AF23" i="5"/>
  <c r="AE24" i="5"/>
  <c r="AF24" i="5"/>
  <c r="AE25" i="5"/>
  <c r="AF25" i="5"/>
  <c r="AE26" i="5"/>
  <c r="AF26" i="5"/>
  <c r="AE27" i="5"/>
  <c r="AF27" i="5"/>
  <c r="AE28" i="5"/>
  <c r="AF28" i="5"/>
  <c r="AE29" i="5"/>
  <c r="AF29" i="5"/>
  <c r="AE30" i="5"/>
  <c r="AF30" i="5"/>
  <c r="AE31" i="5"/>
  <c r="AF31" i="5"/>
  <c r="AE32" i="5"/>
  <c r="AF32" i="5"/>
  <c r="AE33" i="5"/>
  <c r="AF33" i="5"/>
  <c r="AE34" i="5"/>
  <c r="AF34" i="5"/>
  <c r="AE35" i="5"/>
  <c r="AF35" i="5"/>
  <c r="AE36" i="5"/>
  <c r="AF36" i="5"/>
  <c r="AE37" i="5"/>
  <c r="AF37" i="5"/>
  <c r="AE38" i="5"/>
  <c r="AF38" i="5"/>
  <c r="AF13" i="5"/>
  <c r="AE13" i="5"/>
  <c r="AD13" i="5"/>
  <c r="AD14" i="5"/>
  <c r="AD15" i="5"/>
  <c r="AD16" i="5"/>
  <c r="AD17" i="5"/>
  <c r="AD18" i="5"/>
  <c r="AD19" i="5"/>
  <c r="AD20" i="5"/>
  <c r="AD21" i="5"/>
  <c r="AD22" i="5"/>
  <c r="AD23" i="5"/>
  <c r="AD24" i="5"/>
  <c r="AD25" i="5"/>
  <c r="AD26" i="5"/>
  <c r="AD27" i="5"/>
  <c r="AD28" i="5"/>
  <c r="AD29" i="5"/>
  <c r="AD30" i="5"/>
  <c r="AD31" i="5"/>
  <c r="AD32" i="5"/>
  <c r="AD33" i="5"/>
  <c r="AD34" i="5"/>
  <c r="AD35" i="5"/>
  <c r="AD36" i="5"/>
  <c r="AD37" i="5"/>
  <c r="AD38" i="5"/>
  <c r="AC13" i="5"/>
  <c r="AC14" i="5"/>
  <c r="AC15" i="5"/>
  <c r="AC16" i="5"/>
  <c r="AC17" i="5"/>
  <c r="AC18" i="5"/>
  <c r="AC19" i="5"/>
  <c r="AC20" i="5"/>
  <c r="AC21" i="5"/>
  <c r="AC22" i="5"/>
  <c r="AC23" i="5"/>
  <c r="AC24" i="5"/>
  <c r="AC25" i="5"/>
  <c r="AC26" i="5"/>
  <c r="AC27" i="5"/>
  <c r="AC28" i="5"/>
  <c r="AC29" i="5"/>
  <c r="AC30" i="5"/>
  <c r="AC31" i="5"/>
  <c r="AC32" i="5"/>
  <c r="AC33" i="5"/>
  <c r="AC34" i="5"/>
  <c r="AC35" i="5"/>
  <c r="AC36" i="5"/>
  <c r="AC37" i="5"/>
  <c r="AC38" i="5"/>
  <c r="AB14" i="5"/>
  <c r="AB15" i="5"/>
  <c r="AB16" i="5"/>
  <c r="AB17" i="5"/>
  <c r="AB18" i="5"/>
  <c r="AB19" i="5"/>
  <c r="AB20" i="5"/>
  <c r="AB21" i="5"/>
  <c r="AB22" i="5"/>
  <c r="AB23" i="5"/>
  <c r="AB24" i="5"/>
  <c r="AB25" i="5"/>
  <c r="AB26" i="5"/>
  <c r="AB27" i="5"/>
  <c r="AB28" i="5"/>
  <c r="AB29" i="5"/>
  <c r="AB30" i="5"/>
  <c r="AB31" i="5"/>
  <c r="AB32" i="5"/>
  <c r="AB33" i="5"/>
  <c r="AB34" i="5"/>
  <c r="AB35" i="5"/>
  <c r="AB36" i="5"/>
  <c r="AB37" i="5"/>
  <c r="AB38" i="5"/>
  <c r="AA14" i="5"/>
  <c r="AA15" i="5"/>
  <c r="AA16" i="5"/>
  <c r="AA17" i="5"/>
  <c r="AA18" i="5"/>
  <c r="AA19" i="5"/>
  <c r="AA20" i="5"/>
  <c r="AA21" i="5"/>
  <c r="AA22" i="5"/>
  <c r="AA23" i="5"/>
  <c r="AA24" i="5"/>
  <c r="AA25" i="5"/>
  <c r="AA26" i="5"/>
  <c r="AA27" i="5"/>
  <c r="AA28" i="5"/>
  <c r="AA29" i="5"/>
  <c r="AA30" i="5"/>
  <c r="AA31" i="5"/>
  <c r="AA32" i="5"/>
  <c r="AA33" i="5"/>
  <c r="AA34" i="5"/>
  <c r="AA35" i="5"/>
  <c r="AA36" i="5"/>
  <c r="AA37" i="5"/>
  <c r="AA38" i="5"/>
  <c r="Z14" i="5"/>
  <c r="Z15" i="5"/>
  <c r="Z16" i="5"/>
  <c r="Z17" i="5"/>
  <c r="Z18" i="5"/>
  <c r="Z19" i="5"/>
  <c r="Z20" i="5"/>
  <c r="Z21" i="5"/>
  <c r="Z22" i="5"/>
  <c r="Z23" i="5"/>
  <c r="Z24" i="5"/>
  <c r="Z25" i="5"/>
  <c r="Z26" i="5"/>
  <c r="Z27" i="5"/>
  <c r="Z28" i="5"/>
  <c r="Z29" i="5"/>
  <c r="Z30" i="5"/>
  <c r="Z31" i="5"/>
  <c r="Z32" i="5"/>
  <c r="Z33" i="5"/>
  <c r="Z34" i="5"/>
  <c r="Z35" i="5"/>
  <c r="Z36" i="5"/>
  <c r="Z37" i="5"/>
  <c r="Z38" i="5"/>
  <c r="X36" i="5"/>
  <c r="X14" i="5"/>
  <c r="X15" i="5"/>
  <c r="X16" i="5"/>
  <c r="X17" i="5"/>
  <c r="X18" i="5"/>
  <c r="X19" i="5"/>
  <c r="X20" i="5"/>
  <c r="X21" i="5"/>
  <c r="X22" i="5"/>
  <c r="X23" i="5"/>
  <c r="X24" i="5"/>
  <c r="X25" i="5"/>
  <c r="X26" i="5"/>
  <c r="X27" i="5"/>
  <c r="X28" i="5"/>
  <c r="X29" i="5"/>
  <c r="X30" i="5"/>
  <c r="X31" i="5"/>
  <c r="X32" i="5"/>
  <c r="X33" i="5"/>
  <c r="X34" i="5"/>
  <c r="X35" i="5"/>
  <c r="X37" i="5"/>
  <c r="X38" i="5"/>
  <c r="G14" i="5"/>
  <c r="B16" i="10"/>
  <c r="B11" i="10"/>
  <c r="B6" i="10"/>
  <c r="C16" i="10"/>
  <c r="C11" i="10"/>
  <c r="C6" i="10"/>
  <c r="I25" i="8" l="1"/>
  <c r="S9" i="7" l="1"/>
  <c r="P13" i="5" l="1"/>
  <c r="U21" i="5"/>
  <c r="N38" i="5"/>
  <c r="N37" i="5"/>
  <c r="N36" i="5"/>
  <c r="N35" i="5"/>
  <c r="N34" i="5"/>
  <c r="N33" i="5"/>
  <c r="N31" i="5"/>
  <c r="N30" i="5"/>
  <c r="N28" i="5"/>
  <c r="N27" i="5"/>
  <c r="N25" i="5"/>
  <c r="N18" i="5"/>
  <c r="N17" i="5"/>
  <c r="N15" i="5"/>
  <c r="N22" i="5"/>
  <c r="N21" i="5"/>
  <c r="N20" i="5"/>
  <c r="N24" i="5"/>
  <c r="N23" i="5"/>
  <c r="G15" i="5" l="1"/>
  <c r="G16" i="5"/>
  <c r="G17" i="5"/>
  <c r="G18" i="5"/>
  <c r="G19" i="5"/>
  <c r="G20" i="5"/>
  <c r="G21" i="5"/>
  <c r="G22" i="5"/>
  <c r="G24" i="5"/>
  <c r="G25" i="5"/>
  <c r="G26" i="5"/>
  <c r="G27" i="5"/>
  <c r="G28" i="5"/>
  <c r="G29" i="5"/>
  <c r="G30" i="5"/>
  <c r="G31" i="5"/>
  <c r="G32" i="5"/>
  <c r="G33" i="5"/>
  <c r="G34" i="5"/>
  <c r="G35" i="5"/>
  <c r="G36" i="5"/>
  <c r="G37" i="5"/>
  <c r="G38" i="5"/>
  <c r="G53" i="5"/>
  <c r="G57" i="5"/>
  <c r="G58" i="5"/>
  <c r="N14" i="5"/>
  <c r="G50" i="5"/>
  <c r="K14" i="5"/>
  <c r="K15" i="5"/>
  <c r="K16" i="5"/>
  <c r="K17" i="5"/>
  <c r="K18" i="5"/>
  <c r="K19" i="5"/>
  <c r="K20" i="5"/>
  <c r="K21" i="5"/>
  <c r="K22" i="5"/>
  <c r="K23" i="5"/>
  <c r="K24" i="5"/>
  <c r="K25" i="5"/>
  <c r="K26" i="5"/>
  <c r="K27" i="5"/>
  <c r="K28" i="5"/>
  <c r="K29" i="5"/>
  <c r="K30" i="5"/>
  <c r="K31" i="5"/>
  <c r="K32" i="5"/>
  <c r="K33" i="5"/>
  <c r="K34" i="5"/>
  <c r="K35" i="5"/>
  <c r="K36" i="5"/>
  <c r="K37" i="5"/>
  <c r="K38" i="5"/>
  <c r="K13" i="5"/>
  <c r="I14" i="5"/>
  <c r="I15" i="5"/>
  <c r="I16" i="5"/>
  <c r="I17" i="5"/>
  <c r="I18" i="5"/>
  <c r="I19" i="5"/>
  <c r="I20" i="5"/>
  <c r="I21" i="5"/>
  <c r="I22" i="5"/>
  <c r="I23" i="5"/>
  <c r="I24" i="5"/>
  <c r="I25" i="5"/>
  <c r="I26" i="5"/>
  <c r="I27" i="5"/>
  <c r="I28" i="5"/>
  <c r="I29" i="5"/>
  <c r="I30" i="5"/>
  <c r="I31" i="5"/>
  <c r="I32" i="5"/>
  <c r="I33" i="5"/>
  <c r="I34" i="5"/>
  <c r="I35" i="5"/>
  <c r="I36" i="5"/>
  <c r="I37" i="5"/>
  <c r="I38" i="5"/>
  <c r="I13" i="5"/>
  <c r="O74" i="5" l="1"/>
  <c r="M74" i="5"/>
  <c r="L74" i="5"/>
  <c r="K74" i="5"/>
  <c r="J74" i="5"/>
  <c r="I74" i="5"/>
  <c r="H74" i="5"/>
  <c r="G74" i="5"/>
  <c r="O73" i="5"/>
  <c r="M73" i="5"/>
  <c r="O71" i="5"/>
  <c r="M71" i="5"/>
  <c r="O70" i="5"/>
  <c r="M70" i="5"/>
  <c r="O69" i="5"/>
  <c r="M69" i="5"/>
  <c r="O67" i="5"/>
  <c r="M67" i="5"/>
  <c r="O66" i="5"/>
  <c r="M66" i="5"/>
  <c r="O64" i="5"/>
  <c r="M64" i="5"/>
  <c r="O63" i="5"/>
  <c r="M63" i="5"/>
  <c r="O61" i="5"/>
  <c r="M61" i="5"/>
  <c r="O60" i="5"/>
  <c r="M60" i="5"/>
  <c r="O58" i="5"/>
  <c r="M58" i="5"/>
  <c r="O57" i="5"/>
  <c r="M57" i="5"/>
  <c r="O56" i="5"/>
  <c r="M56" i="5"/>
  <c r="O54" i="5"/>
  <c r="M54" i="5"/>
  <c r="O53" i="5"/>
  <c r="M53" i="5"/>
  <c r="O51" i="5"/>
  <c r="M51" i="5"/>
  <c r="O50" i="5"/>
  <c r="L50" i="5"/>
  <c r="M50" i="5"/>
  <c r="K50" i="5"/>
  <c r="L70" i="5"/>
  <c r="L73" i="5"/>
  <c r="K73" i="5"/>
  <c r="L71" i="5"/>
  <c r="K71" i="5"/>
  <c r="K70" i="5"/>
  <c r="L69" i="5"/>
  <c r="K69" i="5"/>
  <c r="L67" i="5"/>
  <c r="K67" i="5"/>
  <c r="L66" i="5"/>
  <c r="K66" i="5"/>
  <c r="L64" i="5"/>
  <c r="K64" i="5"/>
  <c r="L63" i="5"/>
  <c r="K63" i="5"/>
  <c r="L61" i="5"/>
  <c r="K61" i="5"/>
  <c r="L60" i="5"/>
  <c r="K60" i="5"/>
  <c r="L58" i="5"/>
  <c r="K58" i="5"/>
  <c r="L57" i="5"/>
  <c r="K57" i="5"/>
  <c r="L56" i="5"/>
  <c r="K56" i="5"/>
  <c r="L54" i="5"/>
  <c r="K54" i="5"/>
  <c r="L53" i="5"/>
  <c r="K53" i="5"/>
  <c r="L51" i="5"/>
  <c r="K51" i="5"/>
  <c r="J50" i="5"/>
  <c r="I50" i="5"/>
  <c r="J49" i="5"/>
  <c r="I49" i="5"/>
  <c r="J69" i="5"/>
  <c r="I73" i="5"/>
  <c r="J73" i="5"/>
  <c r="J71" i="5"/>
  <c r="I71" i="5"/>
  <c r="J70" i="5"/>
  <c r="I70" i="5"/>
  <c r="I69" i="5"/>
  <c r="J67" i="5"/>
  <c r="I67" i="5"/>
  <c r="J66" i="5"/>
  <c r="I66" i="5"/>
  <c r="J64" i="5"/>
  <c r="I64" i="5"/>
  <c r="J63" i="5"/>
  <c r="I63" i="5"/>
  <c r="J61" i="5"/>
  <c r="I61" i="5"/>
  <c r="J60" i="5"/>
  <c r="I60" i="5"/>
  <c r="J58" i="5"/>
  <c r="I58" i="5"/>
  <c r="J57" i="5"/>
  <c r="I57" i="5"/>
  <c r="J56" i="5"/>
  <c r="I56" i="5"/>
  <c r="J54" i="5"/>
  <c r="I54" i="5"/>
  <c r="J53" i="5"/>
  <c r="I53" i="5"/>
  <c r="J51" i="5"/>
  <c r="I51" i="5"/>
  <c r="H50" i="5"/>
  <c r="H73" i="5"/>
  <c r="H71" i="5"/>
  <c r="H70" i="5"/>
  <c r="H69" i="5"/>
  <c r="H67" i="5"/>
  <c r="H66" i="5"/>
  <c r="H64" i="5"/>
  <c r="H63" i="5"/>
  <c r="H61" i="5"/>
  <c r="H60" i="5"/>
  <c r="H58" i="5"/>
  <c r="H57" i="5"/>
  <c r="H56" i="5"/>
  <c r="H51" i="5"/>
  <c r="H49" i="5"/>
  <c r="G71" i="5"/>
  <c r="G70" i="5"/>
  <c r="G69" i="5"/>
  <c r="G67" i="5"/>
  <c r="G66" i="5"/>
  <c r="G64" i="5"/>
  <c r="G63" i="5"/>
  <c r="G61" i="5"/>
  <c r="G60" i="5"/>
  <c r="G56" i="5"/>
  <c r="G54" i="5"/>
  <c r="G51" i="5"/>
  <c r="S10" i="7"/>
  <c r="S11" i="7"/>
  <c r="S12" i="7"/>
  <c r="S13" i="7"/>
  <c r="O72" i="5"/>
  <c r="M72" i="5"/>
  <c r="O68" i="5"/>
  <c r="M68" i="5"/>
  <c r="O65" i="5"/>
  <c r="M65" i="5"/>
  <c r="O62" i="5"/>
  <c r="M62" i="5"/>
  <c r="O59" i="5"/>
  <c r="M59" i="5"/>
  <c r="M55" i="5"/>
  <c r="O55" i="5"/>
  <c r="O52" i="5"/>
  <c r="M52" i="5"/>
  <c r="O49" i="5"/>
  <c r="L49" i="5"/>
  <c r="M49" i="5"/>
  <c r="K49" i="5"/>
  <c r="L72" i="5"/>
  <c r="K72" i="5"/>
  <c r="L68" i="5"/>
  <c r="K68" i="5"/>
  <c r="L65" i="5"/>
  <c r="K65" i="5"/>
  <c r="L62" i="5"/>
  <c r="K62" i="5"/>
  <c r="L59" i="5"/>
  <c r="K59" i="5"/>
  <c r="L55" i="5"/>
  <c r="K55" i="5"/>
  <c r="L52" i="5"/>
  <c r="K52" i="5"/>
  <c r="J72" i="5"/>
  <c r="I72" i="5"/>
  <c r="J68" i="5"/>
  <c r="I68" i="5"/>
  <c r="I65" i="5"/>
  <c r="J65" i="5"/>
  <c r="J62" i="5"/>
  <c r="I62" i="5"/>
  <c r="J59" i="5"/>
  <c r="I59" i="5"/>
  <c r="J55" i="5"/>
  <c r="I55" i="5"/>
  <c r="J52" i="5"/>
  <c r="I52" i="5"/>
  <c r="H72" i="5"/>
  <c r="H68" i="5"/>
  <c r="H65" i="5"/>
  <c r="H62" i="5"/>
  <c r="H59" i="5"/>
  <c r="H55" i="5"/>
  <c r="G72" i="5"/>
  <c r="G68" i="5"/>
  <c r="G65" i="5"/>
  <c r="G62" i="5"/>
  <c r="G52" i="5"/>
  <c r="M7" i="8"/>
  <c r="E7" i="8" s="1"/>
  <c r="Q74" i="5" l="1"/>
  <c r="P74" i="5"/>
  <c r="M24" i="8"/>
  <c r="T74" i="5"/>
  <c r="M8" i="8"/>
  <c r="M9" i="8"/>
  <c r="M10" i="8"/>
  <c r="M11" i="8"/>
  <c r="M12" i="8"/>
  <c r="M13" i="8"/>
  <c r="M14" i="8"/>
  <c r="M15" i="8"/>
  <c r="M16" i="8"/>
  <c r="M17" i="8"/>
  <c r="M18" i="8"/>
  <c r="M19" i="8"/>
  <c r="M20" i="8"/>
  <c r="M21" i="8"/>
  <c r="M23" i="8"/>
  <c r="T73" i="5" l="1"/>
  <c r="T50" i="5"/>
  <c r="E32" i="8"/>
  <c r="U38" i="5"/>
  <c r="U14" i="5"/>
  <c r="U15" i="5"/>
  <c r="U16" i="5"/>
  <c r="U17" i="5"/>
  <c r="U18" i="5"/>
  <c r="U19" i="5"/>
  <c r="U20" i="5"/>
  <c r="U22" i="5"/>
  <c r="U23" i="5"/>
  <c r="U24" i="5"/>
  <c r="U25" i="5"/>
  <c r="U26" i="5"/>
  <c r="U27" i="5"/>
  <c r="U28" i="5"/>
  <c r="U29" i="5"/>
  <c r="U30" i="5"/>
  <c r="U31" i="5"/>
  <c r="U32" i="5"/>
  <c r="U33" i="5"/>
  <c r="U34" i="5"/>
  <c r="U35" i="5"/>
  <c r="U36" i="5"/>
  <c r="U37" i="5"/>
  <c r="U13" i="5"/>
  <c r="P38" i="5"/>
  <c r="P14" i="5"/>
  <c r="P29" i="5"/>
  <c r="P30" i="5"/>
  <c r="P15" i="5"/>
  <c r="P16" i="5"/>
  <c r="P17" i="5"/>
  <c r="P18" i="5"/>
  <c r="P19" i="5"/>
  <c r="P20" i="5"/>
  <c r="P22" i="5"/>
  <c r="P23" i="5"/>
  <c r="P24" i="5"/>
  <c r="P25" i="5"/>
  <c r="P26" i="5"/>
  <c r="P27" i="5"/>
  <c r="P28" i="5"/>
  <c r="P31" i="5"/>
  <c r="P32" i="5"/>
  <c r="P33" i="5"/>
  <c r="P34" i="5"/>
  <c r="P35" i="5"/>
  <c r="P36" i="5"/>
  <c r="P37" i="5"/>
  <c r="R38" i="5" l="1"/>
  <c r="R14" i="5"/>
  <c r="R15" i="5"/>
  <c r="R16" i="5"/>
  <c r="R17" i="5"/>
  <c r="R18" i="5"/>
  <c r="R19" i="5"/>
  <c r="R20" i="5"/>
  <c r="R21" i="5"/>
  <c r="R22" i="5"/>
  <c r="R23" i="5"/>
  <c r="R24" i="5"/>
  <c r="R25" i="5"/>
  <c r="R26" i="5"/>
  <c r="R27" i="5"/>
  <c r="R28" i="5"/>
  <c r="R29" i="5"/>
  <c r="R30" i="5"/>
  <c r="R31" i="5"/>
  <c r="R32" i="5"/>
  <c r="R33" i="5"/>
  <c r="R34" i="5"/>
  <c r="R35" i="5"/>
  <c r="R36" i="5"/>
  <c r="R37" i="5"/>
  <c r="T71" i="5"/>
  <c r="T69" i="5"/>
  <c r="T66" i="5"/>
  <c r="T64" i="5"/>
  <c r="T67" i="5" l="1"/>
  <c r="T65" i="5" s="1"/>
  <c r="T70" i="5"/>
  <c r="T68" i="5" s="1"/>
  <c r="E23" i="8" l="1"/>
  <c r="E26" i="8"/>
  <c r="E8" i="8" l="1"/>
  <c r="N32" i="5"/>
  <c r="N26" i="5"/>
  <c r="N19" i="5"/>
  <c r="N16" i="5"/>
  <c r="V49" i="5" l="1"/>
  <c r="E18" i="8" l="1"/>
  <c r="E11" i="8"/>
  <c r="T72" i="5"/>
  <c r="AF71" i="5" l="1"/>
  <c r="AE71" i="5"/>
  <c r="AF70" i="5"/>
  <c r="AF69" i="5"/>
  <c r="AE70" i="5"/>
  <c r="AE69" i="5"/>
  <c r="AF68" i="5"/>
  <c r="AE68" i="5" l="1"/>
  <c r="AF66" i="5"/>
  <c r="AF65" i="5"/>
  <c r="AF63" i="5"/>
  <c r="AE66" i="5"/>
  <c r="AE65" i="5"/>
  <c r="AE63" i="5"/>
  <c r="AF59" i="5"/>
  <c r="AF60" i="5"/>
  <c r="AF58" i="5"/>
  <c r="AE58" i="5"/>
  <c r="AF56" i="5"/>
  <c r="AF55" i="5"/>
  <c r="AE55" i="5"/>
  <c r="AE59" i="5"/>
  <c r="AE60" i="5"/>
  <c r="AE56" i="5"/>
  <c r="AF54" i="5"/>
  <c r="AE54" i="5"/>
  <c r="AF51" i="5"/>
  <c r="AF52" i="5"/>
  <c r="AF50" i="5"/>
  <c r="AE51" i="5"/>
  <c r="AE52" i="5"/>
  <c r="AE50" i="5"/>
  <c r="E17" i="8" l="1"/>
  <c r="E10" i="8" l="1"/>
  <c r="E21" i="8"/>
  <c r="E15" i="8"/>
  <c r="E30" i="8"/>
  <c r="E20" i="8"/>
  <c r="E14" i="8"/>
  <c r="V56" i="5"/>
  <c r="V69" i="5"/>
  <c r="E27" i="8"/>
  <c r="V66" i="5"/>
  <c r="E24" i="8"/>
  <c r="V67" i="5" s="1"/>
  <c r="V74" i="5"/>
  <c r="AF61" i="5"/>
  <c r="AE61" i="5"/>
  <c r="AF57" i="5"/>
  <c r="AE57" i="5"/>
  <c r="AF53" i="5"/>
  <c r="AE53" i="5"/>
  <c r="V58" i="5" l="1"/>
  <c r="V70" i="5"/>
  <c r="V54" i="5"/>
  <c r="V73" i="5"/>
  <c r="V72" i="5" s="1"/>
  <c r="V53" i="5"/>
  <c r="E16" i="8"/>
  <c r="V60" i="5" s="1"/>
  <c r="E22" i="8"/>
  <c r="V62" i="5" s="1"/>
  <c r="E12" i="8"/>
  <c r="E19" i="8"/>
  <c r="V59" i="5" s="1"/>
  <c r="E29" i="8"/>
  <c r="V50" i="5" s="1"/>
  <c r="E25" i="8"/>
  <c r="V65" i="5" s="1"/>
  <c r="T51" i="5"/>
  <c r="T49" i="5" s="1"/>
  <c r="V64" i="5" l="1"/>
  <c r="V52" i="5"/>
  <c r="V71" i="5"/>
  <c r="V55" i="5"/>
  <c r="V61" i="5"/>
  <c r="V63" i="5"/>
  <c r="V68" i="5"/>
  <c r="V51" i="5"/>
  <c r="V57" i="5"/>
  <c r="T53" i="5"/>
  <c r="T56" i="5"/>
  <c r="T63" i="5"/>
  <c r="T62" i="5" s="1"/>
  <c r="T54" i="5"/>
  <c r="T60" i="5"/>
  <c r="T61" i="5"/>
  <c r="T58" i="5"/>
  <c r="T59" i="5" l="1"/>
  <c r="T55" i="5"/>
  <c r="T52" i="5"/>
</calcChain>
</file>

<file path=xl/sharedStrings.xml><?xml version="1.0" encoding="utf-8"?>
<sst xmlns="http://schemas.openxmlformats.org/spreadsheetml/2006/main" count="1332" uniqueCount="288">
  <si>
    <t>Central Queensland</t>
  </si>
  <si>
    <t>Central West</t>
  </si>
  <si>
    <t>Darling Downs</t>
  </si>
  <si>
    <t>Gold Coast</t>
  </si>
  <si>
    <t>Mackay</t>
  </si>
  <si>
    <t>North West</t>
  </si>
  <si>
    <t>South West</t>
  </si>
  <si>
    <t>Sunshine Coast</t>
  </si>
  <si>
    <t>Townsville</t>
  </si>
  <si>
    <t>West Moreton</t>
  </si>
  <si>
    <t>Wide Bay</t>
  </si>
  <si>
    <t>Statewide</t>
  </si>
  <si>
    <t xml:space="preserve"> </t>
  </si>
  <si>
    <t>CARD_P_PAIN_CLIN_REDUC</t>
  </si>
  <si>
    <t>TRAUM_P_PAIN_CLIN_REDUC</t>
  </si>
  <si>
    <t>PAT_P_TREATED_NOT_TRANSPORTED</t>
  </si>
  <si>
    <t>CENTRAL QUEENSLAND</t>
  </si>
  <si>
    <t>CENTRAL WEST</t>
  </si>
  <si>
    <t>DARLING DOWNS</t>
  </si>
  <si>
    <t>GOLD COAST</t>
  </si>
  <si>
    <t>MACKAY</t>
  </si>
  <si>
    <t>NORTH WEST</t>
  </si>
  <si>
    <t>SOUTH WEST</t>
  </si>
  <si>
    <t>SUNSHINE COAST</t>
  </si>
  <si>
    <t>TOWNSVILLE</t>
  </si>
  <si>
    <t>WEST MORETON</t>
  </si>
  <si>
    <t>WIDE BAY</t>
  </si>
  <si>
    <t>STATEWIDE</t>
  </si>
  <si>
    <t>% Eligible Officers with Current Performance Development Plans</t>
  </si>
  <si>
    <t>Hours Worked</t>
  </si>
  <si>
    <t>ü</t>
  </si>
  <si>
    <t>Jul</t>
  </si>
  <si>
    <t>Aug</t>
  </si>
  <si>
    <t>Sep</t>
  </si>
  <si>
    <t>Oct</t>
  </si>
  <si>
    <t>Nov</t>
  </si>
  <si>
    <t>Dec</t>
  </si>
  <si>
    <t>Jan</t>
  </si>
  <si>
    <t>Feb</t>
  </si>
  <si>
    <t>Mar</t>
  </si>
  <si>
    <t>Apr</t>
  </si>
  <si>
    <t>May</t>
  </si>
  <si>
    <t>Jun</t>
  </si>
  <si>
    <t>Code 1 &amp; 2</t>
  </si>
  <si>
    <t>Code 3 &amp; 4</t>
  </si>
  <si>
    <t>Queensland Ambulance Service</t>
  </si>
  <si>
    <t>1A</t>
  </si>
  <si>
    <t>1B</t>
  </si>
  <si>
    <t>1C</t>
  </si>
  <si>
    <t>2A</t>
  </si>
  <si>
    <t>2B</t>
  </si>
  <si>
    <t>2C</t>
  </si>
  <si>
    <t>50th Percentile</t>
  </si>
  <si>
    <t>90th Percentile</t>
  </si>
  <si>
    <t>% &lt; 30
mins</t>
  </si>
  <si>
    <t>% &lt; 60
mins</t>
  </si>
  <si>
    <t>Population</t>
  </si>
  <si>
    <t>QAS</t>
  </si>
  <si>
    <t>National</t>
  </si>
  <si>
    <t>% Ontime</t>
  </si>
  <si>
    <t>Response Time Percentile Rolled Up</t>
  </si>
  <si>
    <t>Priority Code</t>
  </si>
  <si>
    <t>T_PRIORITY</t>
  </si>
  <si>
    <t>PERCENTILE_50TH</t>
  </si>
  <si>
    <t>PERCENTILE_90TH</t>
  </si>
  <si>
    <t>1</t>
  </si>
  <si>
    <t>FINANCE TO ENTER</t>
  </si>
  <si>
    <t>LASN Description</t>
  </si>
  <si>
    <t>Total</t>
  </si>
  <si>
    <t>$</t>
  </si>
  <si>
    <t>1. Costs calculated per the QAS Product Costing Model</t>
  </si>
  <si>
    <t xml:space="preserve">2. Actual incidents is the count of all emergency, urgent,and non-emergency incidents (excluding casualty rooms &amp; aero-medical) </t>
  </si>
  <si>
    <t>Custom formatting</t>
  </si>
  <si>
    <t xml:space="preserve">Notes:  </t>
  </si>
  <si>
    <t xml:space="preserve">Department of Health        </t>
  </si>
  <si>
    <t>Statewide figures represent a percentage of all eligible staff, with exception</t>
  </si>
  <si>
    <t xml:space="preserve">of 'Occupational Violence Staff Safety Index' which represents physical </t>
  </si>
  <si>
    <t>Patient Experience - Overall</t>
  </si>
  <si>
    <t>Qld</t>
  </si>
  <si>
    <t>Aus</t>
  </si>
  <si>
    <t>Cost per Incident</t>
  </si>
  <si>
    <t>Total Cost</t>
  </si>
  <si>
    <t>= Total Expenditure / Total Incidents</t>
  </si>
  <si>
    <t>Cost per Capita</t>
  </si>
  <si>
    <t>Total Incidents</t>
  </si>
  <si>
    <t xml:space="preserve">  Incidents per 1,000  People</t>
  </si>
  <si>
    <t xml:space="preserve">  Response to Incident Ratio</t>
  </si>
  <si>
    <t>Responses</t>
  </si>
  <si>
    <t>Total Patients Attended</t>
  </si>
  <si>
    <t>Patients Transported</t>
  </si>
  <si>
    <t>No. of Patients Treated Not Transported</t>
  </si>
  <si>
    <t>% of Patients Treated Not Transported</t>
  </si>
  <si>
    <r>
      <rPr>
        <b/>
        <sz val="11"/>
        <color theme="1"/>
        <rFont val="Calibri"/>
        <family val="2"/>
        <scheme val="minor"/>
      </rPr>
      <t>Calculated</t>
    </r>
    <r>
      <rPr>
        <sz val="11"/>
        <color theme="1"/>
        <rFont val="Calibri"/>
        <family val="2"/>
        <scheme val="minor"/>
      </rPr>
      <t xml:space="preserve"> - Patients not transported / Total Patients Attended</t>
    </r>
  </si>
  <si>
    <t>Triple Zero (000) call answering</t>
  </si>
  <si>
    <t xml:space="preserve">      % of Triple Zero (000) calls answered in</t>
  </si>
  <si>
    <t xml:space="preserve">      less than or equal to 10 seconds</t>
  </si>
  <si>
    <t>Number of Triple Zero (000) calls received</t>
  </si>
  <si>
    <t>Cardiac Arrest Survival Rate</t>
  </si>
  <si>
    <t>Total Salaried Staff</t>
  </si>
  <si>
    <t>Ambulance Operatives</t>
  </si>
  <si>
    <t>Operational Workforce Attrition</t>
  </si>
  <si>
    <t>Paramedics per 100,000 Population</t>
  </si>
  <si>
    <r>
      <t>Public Performance Indicators</t>
    </r>
    <r>
      <rPr>
        <sz val="28"/>
        <color rgb="FF636467"/>
        <rFont val="Calibri"/>
        <family val="2"/>
        <scheme val="minor"/>
      </rPr>
      <t xml:space="preserve"> Explanatory Notes</t>
    </r>
  </si>
  <si>
    <t>Far Northern Region</t>
  </si>
  <si>
    <t>Torres and Cape</t>
  </si>
  <si>
    <t>Northern Region</t>
  </si>
  <si>
    <t>Sunshine Coast &amp; Wide Bay Region</t>
  </si>
  <si>
    <t>Darling Downs &amp; South West Region</t>
  </si>
  <si>
    <t>Metro North Region</t>
  </si>
  <si>
    <t>Metro South Region</t>
  </si>
  <si>
    <t>Moreton</t>
  </si>
  <si>
    <t>Logan</t>
  </si>
  <si>
    <t>South Brisbane</t>
  </si>
  <si>
    <t>Gold Coast Region</t>
  </si>
  <si>
    <t xml:space="preserve">
Regions and Districts</t>
  </si>
  <si>
    <t>Incidents per 1,000 People</t>
  </si>
  <si>
    <t>Response to Incident Ratio</t>
  </si>
  <si>
    <t>% of Triple Zero (000) calls answered in</t>
  </si>
  <si>
    <t>less than or equal to 10 seconds</t>
  </si>
  <si>
    <r>
      <t xml:space="preserve">Total Salaried Staff </t>
    </r>
    <r>
      <rPr>
        <sz val="8"/>
        <color theme="1"/>
        <rFont val="MetaBoldLF-Roman"/>
        <family val="2"/>
      </rPr>
      <t xml:space="preserve"> (Ambulance Operatives only)</t>
    </r>
  </si>
  <si>
    <t>TORRES AND CAPE</t>
  </si>
  <si>
    <t>Cairns Operations Centre</t>
  </si>
  <si>
    <t>Townsville Operations Centre</t>
  </si>
  <si>
    <t>Central Region</t>
  </si>
  <si>
    <t>Rockhampton Operations Centre</t>
  </si>
  <si>
    <t>Maroochydore Operations Centre</t>
  </si>
  <si>
    <t>Toowoomba Operations Centre</t>
  </si>
  <si>
    <t>Southport Operations Centre</t>
  </si>
  <si>
    <t>South East Operations Centre</t>
  </si>
  <si>
    <t>Brisbane Operations Centre</t>
  </si>
  <si>
    <t>SEQ Patient Transport Services</t>
  </si>
  <si>
    <t>Head Office</t>
  </si>
  <si>
    <t>North Brisbane</t>
  </si>
  <si>
    <r>
      <t>Cost per Incident
(Emergency, Urgent &amp; Non-Emergency
Medically Authorised)</t>
    </r>
    <r>
      <rPr>
        <b/>
        <vertAlign val="superscript"/>
        <sz val="8"/>
        <color theme="0"/>
        <rFont val="Calibri"/>
        <family val="2"/>
        <scheme val="minor"/>
      </rPr>
      <t>1</t>
    </r>
  </si>
  <si>
    <t xml:space="preserve">
Regions and Districts</t>
  </si>
  <si>
    <t>DISTRICT</t>
  </si>
  <si>
    <t>REGION</t>
  </si>
  <si>
    <t>UNKNOWN</t>
  </si>
  <si>
    <r>
      <t>Injury Downtime
Rate %</t>
    </r>
    <r>
      <rPr>
        <b/>
        <vertAlign val="superscript"/>
        <sz val="8"/>
        <color theme="0"/>
        <rFont val="Calibri"/>
        <family val="2"/>
        <scheme val="minor"/>
      </rPr>
      <t xml:space="preserve"> 3</t>
    </r>
  </si>
  <si>
    <t>NORTH BRISBANE</t>
  </si>
  <si>
    <t>MORETON</t>
  </si>
  <si>
    <t>SOUTH BRISBANE</t>
  </si>
  <si>
    <t>LOGAN</t>
  </si>
  <si>
    <r>
      <t xml:space="preserve">Cardiac Arrest Survival Rate </t>
    </r>
    <r>
      <rPr>
        <vertAlign val="superscript"/>
        <sz val="8"/>
        <color theme="1"/>
        <rFont val="MetaBoldLF-Roman"/>
        <family val="2"/>
      </rPr>
      <t>2</t>
    </r>
  </si>
  <si>
    <r>
      <t>#,##0</t>
    </r>
    <r>
      <rPr>
        <b/>
        <sz val="12"/>
        <color theme="4"/>
        <rFont val="Georgia"/>
        <family val="1"/>
      </rPr>
      <t>,</t>
    </r>
    <r>
      <rPr>
        <sz val="12"/>
        <color theme="4"/>
        <rFont val="Georgia"/>
        <family val="1"/>
      </rPr>
      <t>“k”</t>
    </r>
  </si>
  <si>
    <r>
      <t>#.##0</t>
    </r>
    <r>
      <rPr>
        <b/>
        <sz val="12"/>
        <color theme="4"/>
        <rFont val="Georgia"/>
        <family val="1"/>
      </rPr>
      <t>,,</t>
    </r>
    <r>
      <rPr>
        <sz val="12"/>
        <color theme="4"/>
        <rFont val="Georgia"/>
        <family val="1"/>
      </rPr>
      <t>“M”</t>
    </r>
  </si>
  <si>
    <t>Cairns</t>
  </si>
  <si>
    <t>CAIRNS</t>
  </si>
  <si>
    <r>
      <t>% Eligible Officers with Current Performance
Development Plans</t>
    </r>
    <r>
      <rPr>
        <b/>
        <vertAlign val="superscript"/>
        <sz val="8"/>
        <color theme="0"/>
        <rFont val="Calibri"/>
        <family val="2"/>
        <scheme val="minor"/>
      </rPr>
      <t>2,3</t>
    </r>
  </si>
  <si>
    <r>
      <t xml:space="preserve">Clinical Attrition %
(ROGS definition) </t>
    </r>
    <r>
      <rPr>
        <b/>
        <vertAlign val="superscript"/>
        <sz val="8"/>
        <color theme="0"/>
        <rFont val="Calibri"/>
        <family val="2"/>
        <scheme val="minor"/>
      </rPr>
      <t>4</t>
    </r>
    <r>
      <rPr>
        <b/>
        <sz val="10"/>
        <color theme="0"/>
        <rFont val="Calibri"/>
        <family val="2"/>
        <scheme val="minor"/>
      </rPr>
      <t xml:space="preserve"> </t>
    </r>
  </si>
  <si>
    <r>
      <t>Occupational Violence
Staff Safety Index</t>
    </r>
    <r>
      <rPr>
        <b/>
        <vertAlign val="superscript"/>
        <sz val="8"/>
        <color theme="0"/>
        <rFont val="Calibri"/>
        <family val="2"/>
        <scheme val="minor"/>
      </rPr>
      <t>1,2,3</t>
    </r>
  </si>
  <si>
    <r>
      <rPr>
        <b/>
        <sz val="11"/>
        <color theme="1"/>
        <rFont val="Calibri"/>
        <family val="2"/>
        <scheme val="minor"/>
      </rPr>
      <t>Calculated</t>
    </r>
    <r>
      <rPr>
        <sz val="11"/>
        <color theme="1"/>
        <rFont val="Calibri"/>
        <family val="2"/>
        <scheme val="minor"/>
      </rPr>
      <t xml:space="preserve"> - Response to incident ratio = responses (Total Responses) divided by total incidents</t>
    </r>
  </si>
  <si>
    <t>Level of care provided by Paramedics</t>
  </si>
  <si>
    <t>Level of trust and confidence in paramedics</t>
  </si>
  <si>
    <t xml:space="preserve">1.  QAS District: proportioned based on Statistical Area Level 2 (SA2), Australian Statistical Geography Standard (ASGS) </t>
  </si>
  <si>
    <t>Source: Australian Bureau of Statistics</t>
  </si>
  <si>
    <t>Prepared by:   Information Support, Research &amp; Evaluation, QAS</t>
  </si>
  <si>
    <t>POPULATION</t>
  </si>
  <si>
    <t>Occupational Violence - Staff Safety Index</t>
  </si>
  <si>
    <t>Injury Downtime Rate %</t>
  </si>
  <si>
    <t>Total number of 
Deliberate Physical Attacks
 and Verbal Threats</t>
  </si>
  <si>
    <t>WHS DATA</t>
  </si>
  <si>
    <t>FAR NORTHERN REGION</t>
  </si>
  <si>
    <t>CENTRAL REGION</t>
  </si>
  <si>
    <t>METRO SOUTH REGION</t>
  </si>
  <si>
    <t>GOLD COAST REGION</t>
  </si>
  <si>
    <t>NORTHERN REGION</t>
  </si>
  <si>
    <t>SUNSHINE COAST &amp; WIDE BAY REGION</t>
  </si>
  <si>
    <t>DARLING DOWNS &amp; SOUTH WEST REGION</t>
  </si>
  <si>
    <t>CALCULATION</t>
  </si>
  <si>
    <t>LMS DATA</t>
  </si>
  <si>
    <t>POPULATION DATA</t>
  </si>
  <si>
    <t>Q1</t>
  </si>
  <si>
    <t>Q2</t>
  </si>
  <si>
    <t>Q3</t>
  </si>
  <si>
    <t>Q4</t>
  </si>
  <si>
    <t>Road Ambulance Incidents</t>
  </si>
  <si>
    <t>OBIP DATA FOR FINANCE - ROAD AMBULANCE INCIDENTS DATA</t>
  </si>
  <si>
    <t>% of Non-Emergency Incidents Attended to by Appointment Time</t>
  </si>
  <si>
    <t>Code 2B % 
&lt; 30 mins</t>
  </si>
  <si>
    <t>Code 2C % 
&lt; 60 mins</t>
  </si>
  <si>
    <t>Emergency  &amp; Urgent
Incidents</t>
  </si>
  <si>
    <t>Non-Emergency &amp; Medically Authorised Incidents</t>
  </si>
  <si>
    <t>Total Patients Transported by Road</t>
  </si>
  <si>
    <t>Data in this table linked to reporting tab</t>
  </si>
  <si>
    <t>Clinical Attrition %</t>
  </si>
  <si>
    <t>Adjust date range to reflect Qtrly reporting period</t>
  </si>
  <si>
    <t>Response Time Percentile By Region</t>
  </si>
  <si>
    <t>T_REGION</t>
  </si>
  <si>
    <t>Response Time Percentile By District</t>
  </si>
  <si>
    <t>T_DISTRICT</t>
  </si>
  <si>
    <t>Torres And Cape</t>
  </si>
  <si>
    <t>Totals Match</t>
  </si>
  <si>
    <r>
      <t>% of Emergency &amp; Urgent Patients Treated &amp; Not Transported</t>
    </r>
    <r>
      <rPr>
        <b/>
        <vertAlign val="superscript"/>
        <sz val="8"/>
        <color theme="0"/>
        <rFont val="Calibri"/>
        <family val="2"/>
        <scheme val="minor"/>
      </rPr>
      <t>1</t>
    </r>
  </si>
  <si>
    <t>Far Northern</t>
  </si>
  <si>
    <t>Northern</t>
  </si>
  <si>
    <t>Central</t>
  </si>
  <si>
    <t>Darling Downs And South West</t>
  </si>
  <si>
    <t>Sunshine Coast And Wide Bay</t>
  </si>
  <si>
    <t>Metro South</t>
  </si>
  <si>
    <t>Metro North</t>
  </si>
  <si>
    <t>Table 11A.8 Patient experience of ambulance services (a), (b) 'Overall satisfaction - very satisfied or satisfied C'</t>
  </si>
  <si>
    <t>Table 11A.8 Patient experience of ambulance services (a), (b) 'Level of care provided by paramedics - very good or good'</t>
  </si>
  <si>
    <t>Table 11A.8 Patient experience of ambulance services (a), (b) 'Level of trust and confidence in paramedics and their ability to provide quality care and treatment - very high or high</t>
  </si>
  <si>
    <r>
      <t xml:space="preserve">Table 11A.4 Ambulance incidents, responses, patients and transports </t>
    </r>
    <r>
      <rPr>
        <b/>
        <sz val="11"/>
        <color theme="1"/>
        <rFont val="Calibri"/>
        <family val="2"/>
        <scheme val="minor"/>
      </rPr>
      <t xml:space="preserve"> Incidents - Total Incidents</t>
    </r>
  </si>
  <si>
    <t>Figures on Table 11A.4 - Responses - Total Responses</t>
  </si>
  <si>
    <r>
      <t xml:space="preserve">Table 11A.4 Ambulance incidents, responses, patients and transports  </t>
    </r>
    <r>
      <rPr>
        <b/>
        <sz val="11"/>
        <color theme="1"/>
        <rFont val="Calibri"/>
        <family val="2"/>
        <scheme val="minor"/>
      </rPr>
      <t>Incidents - Per 1000 population (d)</t>
    </r>
  </si>
  <si>
    <r>
      <t xml:space="preserve">Table 11A.4 Ambulance incidents, responses, patients and transports </t>
    </r>
    <r>
      <rPr>
        <b/>
        <sz val="11"/>
        <color theme="1"/>
        <rFont val="Calibri"/>
        <family val="2"/>
        <scheme val="minor"/>
      </rPr>
      <t>Patients - Total patients</t>
    </r>
  </si>
  <si>
    <r>
      <t xml:space="preserve">Table 11A.4 Ambulance incidents, responses, patients and transports </t>
    </r>
    <r>
      <rPr>
        <b/>
        <sz val="11"/>
        <color theme="1"/>
        <rFont val="Calibri"/>
        <family val="2"/>
        <scheme val="minor"/>
      </rPr>
      <t>Patients - Treated not transported</t>
    </r>
  </si>
  <si>
    <t>Table 11A.6 Triple zero (000) call answering time (a)</t>
  </si>
  <si>
    <r>
      <t xml:space="preserve">Table 11A.12 Cardiac arrest survived event rate (a) - </t>
    </r>
    <r>
      <rPr>
        <b/>
        <sz val="11"/>
        <color theme="1"/>
        <rFont val="Calibri"/>
        <family val="2"/>
        <scheme val="minor"/>
      </rPr>
      <t>Adult cardiac arrest survival rate where resuscitation attempted (non-paramedic witnessed)</t>
    </r>
  </si>
  <si>
    <r>
      <t xml:space="preserve">Table 11A.2 Ambulance service organisations human resources - </t>
    </r>
    <r>
      <rPr>
        <b/>
        <sz val="11"/>
        <color theme="1"/>
        <rFont val="Calibri"/>
        <family val="2"/>
        <scheme val="minor"/>
      </rPr>
      <t>Salaried personnel FTE - Ambulance operatives  - Proportion of total salaried personnel</t>
    </r>
  </si>
  <si>
    <r>
      <t xml:space="preserve">Table 11A.9 Ambulance service organisations operational workforce, by age group and attrition - </t>
    </r>
    <r>
      <rPr>
        <b/>
        <sz val="11"/>
        <rFont val="Calibri"/>
        <family val="2"/>
        <scheme val="minor"/>
      </rPr>
      <t>Operational workforce, attrition rate</t>
    </r>
  </si>
  <si>
    <r>
      <t xml:space="preserve">Table 11A.2 Ambulance service organisations human resources - </t>
    </r>
    <r>
      <rPr>
        <b/>
        <sz val="11"/>
        <color theme="1"/>
        <rFont val="Calibri"/>
        <family val="2"/>
        <scheme val="minor"/>
      </rPr>
      <t>Salaried personnel FTE - Per 100,000 people - Total</t>
    </r>
  </si>
  <si>
    <r>
      <t>Clinically Meaningful
Pain Reduction %
Cardiac Patients</t>
    </r>
    <r>
      <rPr>
        <b/>
        <vertAlign val="superscript"/>
        <sz val="8"/>
        <color theme="0"/>
        <rFont val="Calibri"/>
        <family val="2"/>
        <scheme val="minor"/>
      </rPr>
      <t>1,5</t>
    </r>
  </si>
  <si>
    <r>
      <t>Clinically Meaningful
Pain Reduction %
Trauma Patients</t>
    </r>
    <r>
      <rPr>
        <b/>
        <vertAlign val="superscript"/>
        <sz val="8"/>
        <color theme="0"/>
        <rFont val="Calibri"/>
        <family val="2"/>
        <scheme val="minor"/>
      </rPr>
      <t>1,5</t>
    </r>
  </si>
  <si>
    <t>/0</t>
  </si>
  <si>
    <t>Metro South Region 2</t>
  </si>
  <si>
    <t>These figures</t>
  </si>
  <si>
    <r>
      <rPr>
        <b/>
        <sz val="11"/>
        <color theme="1"/>
        <rFont val="Calibri"/>
        <family val="2"/>
        <scheme val="minor"/>
      </rPr>
      <t xml:space="preserve">Calculated </t>
    </r>
    <r>
      <rPr>
        <sz val="11"/>
        <color theme="1"/>
        <rFont val="Calibri"/>
        <family val="2"/>
        <scheme val="minor"/>
      </rPr>
      <t xml:space="preserve">- Table 11A.11 Ambulance services organisations expenditure 2022-23 dollars (a), (b) </t>
    </r>
    <r>
      <rPr>
        <b/>
        <sz val="11"/>
        <color theme="1"/>
        <rFont val="Calibri"/>
        <family val="2"/>
        <scheme val="minor"/>
      </rPr>
      <t>Total</t>
    </r>
  </si>
  <si>
    <r>
      <t xml:space="preserve">Table 11A.11 Ambulance services organisations expenditure 2022-23 dollars (a), (b) </t>
    </r>
    <r>
      <rPr>
        <b/>
        <sz val="11"/>
        <color theme="1"/>
        <rFont val="Calibri"/>
        <family val="2"/>
        <scheme val="minor"/>
      </rPr>
      <t>- Per person in the population (f)</t>
    </r>
  </si>
  <si>
    <r>
      <t xml:space="preserve">Table 11A.2 Ambulance service organisations human resources - </t>
    </r>
    <r>
      <rPr>
        <b/>
        <sz val="11"/>
        <color theme="1"/>
        <rFont val="Calibri"/>
        <family val="2"/>
        <scheme val="minor"/>
      </rPr>
      <t>Salaried personnel FTE - Ambulance operatives - Tota</t>
    </r>
    <r>
      <rPr>
        <sz val="11"/>
        <color theme="1"/>
        <rFont val="Calibri"/>
        <family val="2"/>
        <scheme val="minor"/>
      </rPr>
      <t>l (c)</t>
    </r>
  </si>
  <si>
    <t>1/02/2024 Updated</t>
  </si>
  <si>
    <r>
      <rPr>
        <b/>
        <sz val="11"/>
        <rFont val="Wingdings 3"/>
        <family val="1"/>
        <charset val="2"/>
      </rPr>
      <t>Ê</t>
    </r>
    <r>
      <rPr>
        <b/>
        <sz val="9.9"/>
        <rFont val="Calibri"/>
        <family val="2"/>
      </rPr>
      <t xml:space="preserve">  </t>
    </r>
    <r>
      <rPr>
        <b/>
        <sz val="11"/>
        <rFont val="Calibri"/>
        <family val="2"/>
        <scheme val="minor"/>
      </rPr>
      <t>01. Care for Patients IPR Fact Daily</t>
    </r>
  </si>
  <si>
    <r>
      <t xml:space="preserve">Public Folders ‎&gt; QAS ‎&gt; Operational Business Intelligence and Planning ‎&gt; 1. OBIP Reporting ‎&gt; 5. Quarterly Reports ‎&gt; </t>
    </r>
    <r>
      <rPr>
        <b/>
        <sz val="10"/>
        <color theme="1"/>
        <rFont val="Calibri"/>
        <family val="2"/>
        <scheme val="minor"/>
      </rPr>
      <t>Public Performance Indicators‬</t>
    </r>
  </si>
  <si>
    <t>02. Daily Activity Incidents - Emergency and non Emergency</t>
  </si>
  <si>
    <t>03. Daily Activity - Total PatientsTransported Y</t>
  </si>
  <si>
    <r>
      <rPr>
        <b/>
        <sz val="10"/>
        <color theme="1"/>
        <rFont val="Wingdings 3"/>
        <family val="1"/>
        <charset val="2"/>
      </rPr>
      <t>Ê</t>
    </r>
    <r>
      <rPr>
        <b/>
        <sz val="10"/>
        <color theme="1"/>
        <rFont val="Calibri"/>
        <family val="2"/>
      </rPr>
      <t xml:space="preserve">  </t>
    </r>
    <r>
      <rPr>
        <b/>
        <sz val="10"/>
        <color theme="1"/>
        <rFont val="Calibri"/>
        <family val="2"/>
        <scheme val="minor"/>
      </rPr>
      <t>04</t>
    </r>
    <r>
      <rPr>
        <sz val="10"/>
        <color theme="1"/>
        <rFont val="Calibri"/>
        <family val="2"/>
        <scheme val="minor"/>
      </rPr>
      <t>. Service Delivery - Code 2B % &lt; 30 mins</t>
    </r>
  </si>
  <si>
    <r>
      <rPr>
        <b/>
        <sz val="10"/>
        <color theme="1"/>
        <rFont val="Wingdings 3"/>
        <family val="1"/>
        <charset val="2"/>
      </rPr>
      <t>Ê</t>
    </r>
    <r>
      <rPr>
        <b/>
        <sz val="10"/>
        <color theme="1"/>
        <rFont val="Calibri"/>
        <family val="2"/>
      </rPr>
      <t xml:space="preserve">  </t>
    </r>
    <r>
      <rPr>
        <b/>
        <sz val="10"/>
        <color theme="1"/>
        <rFont val="Calibri"/>
        <family val="2"/>
        <scheme val="minor"/>
      </rPr>
      <t>05</t>
    </r>
    <r>
      <rPr>
        <sz val="10"/>
        <color theme="1"/>
        <rFont val="Calibri"/>
        <family val="2"/>
        <scheme val="minor"/>
      </rPr>
      <t>. Service Delivery - Code 2C% &lt; 60mins</t>
    </r>
  </si>
  <si>
    <r>
      <t xml:space="preserve">Public Folders ‎&gt; QAS ‎&gt; Operational Business Intelligence and Planning ‎&gt; 1. OBIP Reporting ‎&gt; 5. Quarterly Reports ‎&gt; 
</t>
    </r>
    <r>
      <rPr>
        <b/>
        <sz val="10"/>
        <color theme="1"/>
        <rFont val="Calibri"/>
        <family val="2"/>
        <scheme val="minor"/>
      </rPr>
      <t>Public Performance Indicators‬</t>
    </r>
  </si>
  <si>
    <r>
      <rPr>
        <b/>
        <u/>
        <sz val="12"/>
        <color rgb="FF222222"/>
        <rFont val="Wingdings 3"/>
        <family val="1"/>
        <charset val="2"/>
      </rPr>
      <t>Ê</t>
    </r>
    <r>
      <rPr>
        <b/>
        <u/>
        <sz val="12"/>
        <color rgb="FF222222"/>
        <rFont val="Calibri"/>
        <family val="2"/>
      </rPr>
      <t xml:space="preserve">   </t>
    </r>
    <r>
      <rPr>
        <b/>
        <u/>
        <sz val="12"/>
        <color rgb="FF222222"/>
        <rFont val="Calibri"/>
        <family val="2"/>
        <scheme val="minor"/>
      </rPr>
      <t>Custom Response Time Percentiles Region Simples_TEST2</t>
    </r>
  </si>
  <si>
    <r>
      <rPr>
        <b/>
        <u/>
        <sz val="12"/>
        <color rgb="FF222222"/>
        <rFont val="Wingdings 3"/>
        <family val="1"/>
        <charset val="2"/>
      </rPr>
      <t>Ê</t>
    </r>
    <r>
      <rPr>
        <b/>
        <u/>
        <sz val="12"/>
        <color rgb="FF222222"/>
        <rFont val="Calibri"/>
        <family val="2"/>
      </rPr>
      <t xml:space="preserve">  </t>
    </r>
    <r>
      <rPr>
        <b/>
        <u/>
        <sz val="12"/>
        <color rgb="FF222222"/>
        <rFont val="Calibri"/>
        <family val="2"/>
        <scheme val="minor"/>
      </rPr>
      <t>Custom Response Time Percentiles District Simples_TEST2</t>
    </r>
  </si>
  <si>
    <r>
      <t>Public Folders ‎&gt; QAS ‎&gt; Information Support Unit ‎&gt; Dev ‎&gt;</t>
    </r>
    <r>
      <rPr>
        <b/>
        <sz val="11"/>
        <color theme="1"/>
        <rFont val="Calibri"/>
        <family val="2"/>
        <scheme val="minor"/>
      </rPr>
      <t xml:space="preserve"> New Station Hierarchy‬</t>
    </r>
  </si>
  <si>
    <r>
      <rPr>
        <sz val="11"/>
        <rFont val="Wingdings"/>
        <charset val="2"/>
      </rPr>
      <t></t>
    </r>
    <r>
      <rPr>
        <sz val="9.9"/>
        <rFont val="Calibri"/>
        <family val="2"/>
      </rPr>
      <t xml:space="preserve">   </t>
    </r>
    <r>
      <rPr>
        <sz val="11"/>
        <rFont val="Calibri"/>
        <family val="2"/>
        <scheme val="minor"/>
      </rPr>
      <t>Data will need to be filtered to the end of the relevant quarter prior to running the Cognos report.</t>
    </r>
  </si>
  <si>
    <t>Check with Denise from Research to determine if the ABS have released any further preliminary data.</t>
  </si>
  <si>
    <t>Remove figures in this column and send to Terry T to update once Incident figures have been updated.</t>
  </si>
  <si>
    <t>2023/24</t>
  </si>
  <si>
    <t>leap year</t>
  </si>
  <si>
    <t>Metro North Region 2</t>
  </si>
  <si>
    <t>Sunshine Coast and Wide Bay Region 2</t>
  </si>
  <si>
    <t>Central Region 2</t>
  </si>
  <si>
    <t>Northern Region 2</t>
  </si>
  <si>
    <t>Far Northern Region 2</t>
  </si>
  <si>
    <t>Darling Downs and South West Region 2</t>
  </si>
  <si>
    <t>Gold Coast Region 2</t>
  </si>
  <si>
    <r>
      <rPr>
        <b/>
        <u/>
        <sz val="10"/>
        <color theme="1"/>
        <rFont val="Calibri"/>
        <family val="2"/>
        <scheme val="minor"/>
      </rPr>
      <t>NOTE:</t>
    </r>
    <r>
      <rPr>
        <sz val="10"/>
        <color theme="1"/>
        <rFont val="Calibri"/>
        <family val="2"/>
        <scheme val="minor"/>
      </rPr>
      <t xml:space="preserve">  Before running the reports in cognos, adjust the date range below calculating the number of days in the reporting period and edit the calculation in cognos using the correct number of days (shown below).  As this year is a leap year, you will need to run the report with the correct number of days for both FYTD periods.</t>
    </r>
  </si>
  <si>
    <r>
      <t xml:space="preserve">‪Public Folders ‎&gt; QAS ‎&gt; Operational Business Intelligence and Planning ‎&gt; 1. OBIP Reporting ‎&gt; 5. Quarterly Reports ‎&gt; </t>
    </r>
    <r>
      <rPr>
        <b/>
        <sz val="10"/>
        <color theme="1"/>
        <rFont val="Calibri"/>
        <family val="2"/>
        <scheme val="minor"/>
      </rPr>
      <t>Public Performance Indicators‬</t>
    </r>
  </si>
  <si>
    <r>
      <rPr>
        <b/>
        <sz val="10"/>
        <color theme="1"/>
        <rFont val="Calibri"/>
        <family val="2"/>
        <scheme val="minor"/>
      </rPr>
      <t>All data to be filtered to the end of the quarterly reporting period prior to running the cognos reports.</t>
    </r>
    <r>
      <rPr>
        <sz val="10"/>
        <color theme="1"/>
        <rFont val="Calibri"/>
        <family val="2"/>
        <scheme val="minor"/>
      </rPr>
      <t xml:space="preserve">
Refer to Note at the top right of the page.</t>
    </r>
  </si>
  <si>
    <r>
      <rPr>
        <b/>
        <u/>
        <sz val="10"/>
        <color theme="1"/>
        <rFont val="Calibri"/>
        <family val="2"/>
        <scheme val="minor"/>
      </rPr>
      <t>NOTE</t>
    </r>
    <r>
      <rPr>
        <b/>
        <sz val="10"/>
        <color theme="1"/>
        <rFont val="Calibri"/>
        <family val="2"/>
        <scheme val="minor"/>
      </rPr>
      <t>:  Data will need to be filtered to the end of the relevant quarter prior to running the Cognos report.</t>
    </r>
  </si>
  <si>
    <t>All data to be filtered to the end of the quarterly reporting period prior to running the cognos reports.</t>
  </si>
  <si>
    <r>
      <rPr>
        <sz val="10"/>
        <color theme="1"/>
        <rFont val="Wingdings 3"/>
        <family val="1"/>
        <charset val="2"/>
      </rPr>
      <t>Ê</t>
    </r>
    <r>
      <rPr>
        <sz val="10"/>
        <color theme="1"/>
        <rFont val="Calibri"/>
        <family val="2"/>
      </rPr>
      <t xml:space="preserve">  </t>
    </r>
    <r>
      <rPr>
        <b/>
        <sz val="10"/>
        <color theme="1"/>
        <rFont val="Calibri"/>
        <family val="2"/>
        <scheme val="minor"/>
      </rPr>
      <t>06</t>
    </r>
    <r>
      <rPr>
        <sz val="10"/>
        <color theme="1"/>
        <rFont val="Calibri"/>
        <family val="2"/>
        <scheme val="minor"/>
      </rPr>
      <t>. Service Delivery - 
Code 3 and 4 % ontime</t>
    </r>
  </si>
  <si>
    <t>Matt to run the Value for money incident data to update the table below prior to sending to Terry T to update.</t>
  </si>
  <si>
    <t>Send Matt the data he provided last quarter so that he can update and return to you.  When returned, click on the 'Quarters' tab on Matt's spreadsheet and custom sort the 'District' column from A-Z, this should put the districts into the correct order and you can then paste the next quarter into the corresponding column below.  FY total column will automatically populate and update the Finance table.  Once you remove the figures in 'Column C' (as per note), make a copy of the Value for Money tab and send this to Terry Tup in Finance to update.  He will enter the figures into 'Column C'.</t>
  </si>
  <si>
    <r>
      <t xml:space="preserve">
Report on Government Services
 (ROGS) 2024</t>
    </r>
    <r>
      <rPr>
        <b/>
        <vertAlign val="superscript"/>
        <sz val="8"/>
        <color theme="0"/>
        <rFont val="Calibri"/>
        <family val="2"/>
        <scheme val="minor"/>
      </rPr>
      <t>1</t>
    </r>
  </si>
  <si>
    <t xml:space="preserve">Level of trust &amp; confidence in Paramedics </t>
  </si>
  <si>
    <t>WHS and LMS Reporting need to provide the data in this table.
Go to last quarter file and send WHS and LMS the data they provided for the last quarter and ask them to update for the FYTD ending the relevant quarter - (or full year if it's ending qtr 4).
Do not override Region/District names.  Data returned from WHS and LMS should be in the correct order and you only need to transfer the data.</t>
  </si>
  <si>
    <r>
      <rPr>
        <b/>
        <sz val="12"/>
        <rFont val="Calibri"/>
        <family val="2"/>
        <scheme val="minor"/>
      </rPr>
      <t>WHS DATA</t>
    </r>
    <r>
      <rPr>
        <sz val="12"/>
        <rFont val="Calibri"/>
        <family val="2"/>
        <scheme val="minor"/>
      </rPr>
      <t xml:space="preserve">
Email to be sent to Kimberley Murphy with a cc to Karen Davies
</t>
    </r>
    <r>
      <rPr>
        <b/>
        <sz val="12"/>
        <rFont val="Calibri"/>
        <family val="2"/>
        <scheme val="minor"/>
      </rPr>
      <t>LMS Data</t>
    </r>
    <r>
      <rPr>
        <sz val="12"/>
        <rFont val="Calibri"/>
        <family val="2"/>
        <scheme val="minor"/>
      </rPr>
      <t xml:space="preserve">
Email to be sent to LMS Support with a cc to Teresa Jurgensen</t>
    </r>
  </si>
  <si>
    <t>LMS to also update caveat below with date ranges.  Make sure this gets transferred into page 2 of the PPI Report.</t>
  </si>
  <si>
    <r>
      <t xml:space="preserve">Clinical Attrition Data provided by HR Reporting.  This gets emailed every month and saved in the  below file.  A rule has been created to transfer the email from the RPR Unit inbox through to OBIP Inbox.
Data saved S:\OBIP\Operational Reporting\Incoming Data\HR Clinical Attrition (PPI's)
</t>
    </r>
    <r>
      <rPr>
        <b/>
        <sz val="10"/>
        <color rgb="FFC00000"/>
        <rFont val="Calibri"/>
        <family val="2"/>
        <scheme val="minor"/>
      </rPr>
      <t>Do not override the Region/District names as the formulas on the PPI Report page is looking for a particular name.</t>
    </r>
  </si>
  <si>
    <t>FYI the calculation for this is
(Sum Deliberate Physical Attacks and Verbal attacks / Hours Worked) * 100,000 hrs</t>
  </si>
  <si>
    <t>FY 2023-24</t>
  </si>
  <si>
    <t>Date Range: 01/07/2023 to 30/06/2024</t>
  </si>
  <si>
    <t>FY 2024-25</t>
  </si>
  <si>
    <t>TOTAL</t>
  </si>
  <si>
    <t>FY 2024/25</t>
  </si>
  <si>
    <t>FY 2024-25Actual</t>
  </si>
  <si>
    <t>THIS TABLE ABOVE WAS NOT USED THIS TIME AND HAS BEEN TAKEN DIRECTLY</t>
  </si>
  <si>
    <t>FROM NEW HEIRACHY REPORT UPDATED WHICH CAN BE PASTED DIRECTLY INTO</t>
  </si>
  <si>
    <t>TABLE ON THE LEFT</t>
  </si>
  <si>
    <t>Value for Money - Road Incidents by Quarter</t>
  </si>
  <si>
    <r>
      <rPr>
        <sz val="10"/>
        <color theme="1"/>
        <rFont val="Arial"/>
        <family val="2"/>
      </rPr>
      <t xml:space="preserve">Source: </t>
    </r>
    <r>
      <rPr>
        <sz val="10"/>
        <color theme="1"/>
        <rFont val="Arial"/>
        <family val="2"/>
      </rPr>
      <t>QACIR Production</t>
    </r>
  </si>
  <si>
    <r>
      <rPr>
        <sz val="10"/>
        <color theme="1"/>
        <rFont val="Arial"/>
        <family val="2"/>
      </rPr>
      <t xml:space="preserve">Parameters - Start Date: </t>
    </r>
    <r>
      <rPr>
        <sz val="10"/>
        <color theme="1"/>
        <rFont val="Arial"/>
        <family val="2"/>
      </rPr>
      <t>01/07/2024 12:00:00 AM</t>
    </r>
  </si>
  <si>
    <r>
      <rPr>
        <sz val="10"/>
        <color theme="1"/>
        <rFont val="Arial"/>
        <family val="2"/>
      </rPr>
      <t xml:space="preserve">           End Date: </t>
    </r>
    <r>
      <rPr>
        <sz val="10"/>
        <color theme="1"/>
        <rFont val="Arial"/>
        <family val="2"/>
      </rPr>
      <t>31/08/2024 11:59:59 PM</t>
    </r>
  </si>
  <si>
    <t>Filters: Unit-region not in ('0', '8', '10')</t>
  </si>
  <si>
    <t xml:space="preserve">           Reportable = 'Y'</t>
  </si>
  <si>
    <t>TOTAL ESTIMATED RESIDENT POPULATION of Queensland as at June 2023</t>
  </si>
  <si>
    <t>2.  2023 preliminary estimates released 29 August 2024.</t>
  </si>
  <si>
    <t xml:space="preserve">3. SA2 percentage split across some Districts provided by GIS.  </t>
  </si>
  <si>
    <t>Date: 10 September 2024</t>
  </si>
  <si>
    <t>Regional population estimates by age and sex, by Statisitical Area Level 2, 2023</t>
  </si>
  <si>
    <t>Report 02 edited FY calculation to / by 365 for FY22-23 and 366 for FY23-24</t>
  </si>
  <si>
    <t>Jul-Sep
2023-24</t>
  </si>
  <si>
    <t>Jul-Sep
2024-25</t>
  </si>
  <si>
    <r>
      <t xml:space="preserve">Public Performance Indicators </t>
    </r>
    <r>
      <rPr>
        <sz val="26"/>
        <color rgb="FF636467"/>
        <rFont val="Calibri"/>
        <family val="2"/>
        <scheme val="minor"/>
      </rPr>
      <t>financial year to date - July 2024 - September 2024</t>
    </r>
  </si>
  <si>
    <t xml:space="preserve">% Eligible Officers with Current Performance Development Plans
This measure provides the proportion of operational personnel with current performance development plans recorded within the Learning Management System (LMS), as a percentage of operational personnel (ROGS definition). Performance development plans support a culture where supervisors and employees are accountable for their performance. Outstanding performance is recognised and opportunities are provided for ongoing professional development. Data reflects A3PDP23 (Oct 23-Dec 23) and A3PDP24 (Jan 24-Sep 24). </t>
  </si>
  <si>
    <t>Date Range:  01/07/2024 to 30/09/2024</t>
  </si>
  <si>
    <t>Refreshed 17/10/2024</t>
  </si>
  <si>
    <t>rechecked 17/10/2024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</si>
</sst>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quot;$&quot;#,##0;[Red]\-&quot;$&quot;#,##0"/>
    <numFmt numFmtId="8" formatCode="&quot;$&quot;#,##0.00;[Red]\-&quot;$&quot;#,##0.00"/>
    <numFmt numFmtId="44" formatCode="_-&quot;$&quot;* #,##0.00_-;\-&quot;$&quot;* #,##0.00_-;_-&quot;$&quot;* &quot;-&quot;??_-;_-@_-"/>
    <numFmt numFmtId="43" formatCode="_-* #,##0.00_-;\-* #,##0.00_-;_-* &quot;-&quot;??_-;_-@_-"/>
    <numFmt numFmtId="164" formatCode="dd/mm/yyyy"/>
    <numFmt numFmtId="165" formatCode="0.0"/>
    <numFmt numFmtId="166" formatCode="0.0%"/>
    <numFmt numFmtId="167" formatCode="_-* #,##0_-;\-* #,##0_-;_-* &quot;-&quot;??_-;_-@_-"/>
    <numFmt numFmtId="168" formatCode="#,##0.########"/>
    <numFmt numFmtId="169" formatCode="_-&quot;$&quot;* #,##0_-;\-&quot;$&quot;* #,##0_-;_-&quot;$&quot;* &quot;-&quot;??_-;_-@_-"/>
    <numFmt numFmtId="170" formatCode="#,##0,&quot;K&quot;"/>
    <numFmt numFmtId="171" formatCode="#.##0,,&quot;M&quot;"/>
    <numFmt numFmtId="172" formatCode="###\ ###\ ##0;\-###\ ###\ ##0;&quot;–&quot;"/>
    <numFmt numFmtId="173" formatCode="[&gt;0.49]###\ ###\ ##0;[&lt;-0.49]\-###\ ###\ ##0;&quot;–&quot;"/>
    <numFmt numFmtId="174" formatCode="&quot;$&quot;#,##0.00"/>
    <numFmt numFmtId="175" formatCode="&quot;$&quot;#,##0"/>
    <numFmt numFmtId="176" formatCode="#,##0.0%"/>
    <numFmt numFmtId="177" formatCode="#,##0.##############"/>
    <numFmt numFmtId="178" formatCode="#0"/>
    <numFmt numFmtId="179" formatCode="#0.000"/>
  </numFmts>
  <fonts count="110">
    <font>
      <sz val="11"/>
      <color theme="1"/>
      <name val="Calibri"/>
      <family val="2"/>
      <scheme val="minor"/>
    </font>
    <font>
      <sz val="11"/>
      <color theme="1"/>
      <name val="Calibri"/>
      <family val="2"/>
      <scheme val="minor"/>
    </font>
    <font>
      <b/>
      <sz val="11"/>
      <color theme="1"/>
      <name val="Calibri"/>
      <family val="2"/>
      <scheme val="minor"/>
    </font>
    <font>
      <sz val="11"/>
      <color theme="1"/>
      <name val="Microsoft GothicNeo"/>
      <family val="2"/>
      <charset val="129"/>
    </font>
    <font>
      <sz val="9"/>
      <color theme="1"/>
      <name val="Microsoft GothicNeo"/>
      <family val="2"/>
      <charset val="129"/>
    </font>
    <font>
      <b/>
      <i/>
      <sz val="10"/>
      <color theme="1"/>
      <name val="Calibri"/>
      <family val="2"/>
      <scheme val="minor"/>
    </font>
    <font>
      <sz val="10"/>
      <color theme="1"/>
      <name val="Calibri"/>
      <family val="2"/>
      <scheme val="minor"/>
    </font>
    <font>
      <b/>
      <sz val="10"/>
      <color theme="1"/>
      <name val="Calibri"/>
      <family val="2"/>
      <scheme val="minor"/>
    </font>
    <font>
      <sz val="10"/>
      <color theme="1"/>
      <name val="Tahoma"/>
      <family val="2"/>
    </font>
    <font>
      <b/>
      <sz val="12"/>
      <color theme="0"/>
      <name val="Calibri"/>
      <family val="2"/>
      <scheme val="minor"/>
    </font>
    <font>
      <sz val="10"/>
      <color theme="1"/>
      <name val="Calibri"/>
      <family val="2"/>
    </font>
    <font>
      <sz val="10"/>
      <name val="Arial"/>
      <family val="2"/>
    </font>
    <font>
      <sz val="10"/>
      <color indexed="8"/>
      <name val="Calibri"/>
      <family val="2"/>
    </font>
    <font>
      <sz val="10"/>
      <color indexed="8"/>
      <name val="Arial"/>
      <family val="2"/>
    </font>
    <font>
      <sz val="10"/>
      <color theme="1"/>
      <name val="Wingdings"/>
      <charset val="2"/>
    </font>
    <font>
      <sz val="10"/>
      <name val="Calibri"/>
      <family val="2"/>
      <scheme val="minor"/>
    </font>
    <font>
      <b/>
      <sz val="36"/>
      <color rgb="FF1F4E6D"/>
      <name val="Microsoft GothicNeo"/>
      <family val="2"/>
    </font>
    <font>
      <sz val="22"/>
      <color theme="0"/>
      <name val="Microsoft GothicNeo"/>
      <family val="2"/>
      <charset val="129"/>
    </font>
    <font>
      <sz val="8"/>
      <color theme="1"/>
      <name val="Calibri"/>
      <family val="2"/>
      <scheme val="minor"/>
    </font>
    <font>
      <b/>
      <sz val="43.2"/>
      <color rgb="FF004D6D"/>
      <name val="Microsoft GothicNeo"/>
      <family val="2"/>
    </font>
    <font>
      <sz val="8"/>
      <color theme="1"/>
      <name val="Arial"/>
      <family val="2"/>
    </font>
    <font>
      <sz val="11"/>
      <color indexed="8"/>
      <name val="Calibri"/>
      <family val="2"/>
    </font>
    <font>
      <sz val="10"/>
      <color rgb="FF000000"/>
      <name val="Calibri"/>
      <family val="2"/>
    </font>
    <font>
      <sz val="11"/>
      <name val="Calibri"/>
      <family val="2"/>
      <scheme val="minor"/>
    </font>
    <font>
      <b/>
      <sz val="11"/>
      <color theme="1"/>
      <name val="Arial"/>
      <family val="2"/>
    </font>
    <font>
      <sz val="10"/>
      <color theme="1"/>
      <name val="Times New Roman"/>
      <family val="1"/>
    </font>
    <font>
      <b/>
      <sz val="10"/>
      <color theme="1"/>
      <name val="Arial"/>
      <family val="2"/>
    </font>
    <font>
      <sz val="8"/>
      <color rgb="FF000000"/>
      <name val="Arial"/>
      <family val="2"/>
    </font>
    <font>
      <i/>
      <sz val="8"/>
      <color theme="1"/>
      <name val="Arial"/>
      <family val="2"/>
    </font>
    <font>
      <sz val="9"/>
      <color theme="1"/>
      <name val="MetaBoldLF-Roman"/>
      <family val="2"/>
    </font>
    <font>
      <sz val="9"/>
      <color theme="0"/>
      <name val="MetaBoldLF-Roman"/>
      <family val="2"/>
    </font>
    <font>
      <sz val="11"/>
      <color theme="1"/>
      <name val="MetaBoldLF-Roman"/>
      <family val="2"/>
    </font>
    <font>
      <vertAlign val="superscript"/>
      <sz val="8"/>
      <color theme="1"/>
      <name val="MetaBoldLF-Roman"/>
      <family val="2"/>
    </font>
    <font>
      <sz val="8"/>
      <color theme="1"/>
      <name val="MetaBoldLF-Roman"/>
      <family val="2"/>
    </font>
    <font>
      <sz val="10"/>
      <color theme="1"/>
      <name val="MetaBoldLF-Roman"/>
      <family val="2"/>
    </font>
    <font>
      <sz val="10"/>
      <color theme="0"/>
      <name val="MetaBoldLF-Roman"/>
      <family val="2"/>
    </font>
    <font>
      <sz val="28"/>
      <color theme="1"/>
      <name val="Microsoft GothicNeo"/>
      <family val="2"/>
      <charset val="129"/>
    </font>
    <font>
      <sz val="28"/>
      <color rgb="FF636467"/>
      <name val="Microsoft GothicNeo"/>
      <family val="2"/>
    </font>
    <font>
      <b/>
      <sz val="28"/>
      <color rgb="FF636467"/>
      <name val="Microsoft GothicNeo"/>
      <family val="2"/>
    </font>
    <font>
      <b/>
      <sz val="10"/>
      <color theme="0"/>
      <name val="Calibri"/>
      <family val="2"/>
      <scheme val="minor"/>
    </font>
    <font>
      <b/>
      <sz val="28"/>
      <color rgb="FF636467"/>
      <name val="Calibri"/>
      <family val="2"/>
      <scheme val="minor"/>
    </font>
    <font>
      <sz val="26"/>
      <color rgb="FF636467"/>
      <name val="Calibri"/>
      <family val="2"/>
      <scheme val="minor"/>
    </font>
    <font>
      <b/>
      <sz val="9"/>
      <color theme="0"/>
      <name val="Calibri"/>
      <family val="2"/>
      <scheme val="minor"/>
    </font>
    <font>
      <b/>
      <sz val="11"/>
      <color rgb="FFC00000"/>
      <name val="Calibri"/>
      <family val="2"/>
      <scheme val="minor"/>
    </font>
    <font>
      <sz val="11"/>
      <color theme="1"/>
      <name val="Wingdings"/>
      <charset val="2"/>
    </font>
    <font>
      <b/>
      <sz val="11"/>
      <name val="Calibri"/>
      <family val="2"/>
      <scheme val="minor"/>
    </font>
    <font>
      <sz val="28"/>
      <color rgb="FF636467"/>
      <name val="Calibri"/>
      <family val="2"/>
      <scheme val="minor"/>
    </font>
    <font>
      <b/>
      <sz val="10"/>
      <color theme="0"/>
      <name val="MetaBoldLF-Roman"/>
      <family val="2"/>
    </font>
    <font>
      <b/>
      <sz val="10"/>
      <color theme="0"/>
      <name val="MetaBoldLF-Roman"/>
      <family val="2"/>
    </font>
    <font>
      <b/>
      <sz val="9"/>
      <color theme="1"/>
      <name val="MetaBoldLF-Roman"/>
      <family val="2"/>
    </font>
    <font>
      <vertAlign val="superscript"/>
      <sz val="10"/>
      <color theme="1"/>
      <name val="MetaBoldLF-Roman"/>
      <family val="2"/>
    </font>
    <font>
      <sz val="10"/>
      <color theme="0"/>
      <name val="Calibri"/>
      <family val="2"/>
      <scheme val="minor"/>
    </font>
    <font>
      <b/>
      <sz val="10"/>
      <name val="Calibri"/>
      <family val="2"/>
      <scheme val="minor"/>
    </font>
    <font>
      <sz val="12"/>
      <color theme="1"/>
      <name val="Calibri"/>
      <family val="2"/>
      <scheme val="minor"/>
    </font>
    <font>
      <b/>
      <vertAlign val="superscript"/>
      <sz val="8"/>
      <color theme="0"/>
      <name val="Calibri"/>
      <family val="2"/>
      <scheme val="minor"/>
    </font>
    <font>
      <sz val="10"/>
      <name val="MetaBoldLF-Roman"/>
      <family val="2"/>
    </font>
    <font>
      <sz val="10"/>
      <color theme="9" tint="-0.249977111117893"/>
      <name val="MetaBoldLF-Roman"/>
      <family val="2"/>
    </font>
    <font>
      <sz val="9"/>
      <color theme="9" tint="-0.249977111117893"/>
      <name val="MetaBoldLF-Roman"/>
      <family val="2"/>
    </font>
    <font>
      <sz val="9"/>
      <color rgb="FF000000"/>
      <name val="Calibri"/>
      <family val="2"/>
    </font>
    <font>
      <sz val="9"/>
      <color rgb="FF004D6D"/>
      <name val="Microsoft GothicNeo"/>
      <family val="2"/>
      <charset val="129"/>
    </font>
    <font>
      <sz val="11"/>
      <color rgb="FF004D6D"/>
      <name val="Microsoft GothicNeo"/>
      <family val="2"/>
      <charset val="129"/>
    </font>
    <font>
      <b/>
      <sz val="8"/>
      <color theme="4"/>
      <name val="Calibri"/>
      <family val="2"/>
      <scheme val="minor"/>
    </font>
    <font>
      <sz val="12"/>
      <color theme="4"/>
      <name val="Georgia"/>
      <family val="1"/>
    </font>
    <font>
      <b/>
      <sz val="12"/>
      <color theme="4"/>
      <name val="Georgia"/>
      <family val="1"/>
    </font>
    <font>
      <b/>
      <sz val="20"/>
      <color rgb="FFC00000"/>
      <name val="Microsoft GothicNeo"/>
      <family val="2"/>
    </font>
    <font>
      <b/>
      <sz val="11"/>
      <color theme="0"/>
      <name val="Calibri"/>
      <family val="2"/>
      <scheme val="minor"/>
    </font>
    <font>
      <b/>
      <sz val="11"/>
      <color rgb="FF000000"/>
      <name val="Calibri"/>
      <family val="2"/>
    </font>
    <font>
      <sz val="10"/>
      <color theme="0"/>
      <name val="Calibri"/>
      <family val="2"/>
    </font>
    <font>
      <b/>
      <sz val="10"/>
      <color rgb="FF000000"/>
      <name val="Calibri"/>
      <family val="2"/>
    </font>
    <font>
      <i/>
      <sz val="10"/>
      <color rgb="FF000000"/>
      <name val="Calibri"/>
      <family val="2"/>
    </font>
    <font>
      <b/>
      <i/>
      <sz val="10"/>
      <color rgb="FF000000"/>
      <name val="Calibri"/>
      <family val="2"/>
    </font>
    <font>
      <sz val="11"/>
      <color theme="0"/>
      <name val="Calibri"/>
      <family val="2"/>
      <scheme val="minor"/>
    </font>
    <font>
      <b/>
      <sz val="12"/>
      <name val="Wingdings"/>
      <charset val="2"/>
    </font>
    <font>
      <b/>
      <sz val="10"/>
      <color theme="1"/>
      <name val="Wingdings"/>
      <charset val="2"/>
    </font>
    <font>
      <sz val="9"/>
      <color theme="1"/>
      <name val="Calibri"/>
      <family val="2"/>
      <scheme val="minor"/>
    </font>
    <font>
      <sz val="10"/>
      <color rgb="FF0000FF"/>
      <name val="Georgia"/>
      <family val="1"/>
    </font>
    <font>
      <i/>
      <sz val="10"/>
      <color theme="1"/>
      <name val="Arial"/>
      <family val="2"/>
    </font>
    <font>
      <vertAlign val="superscript"/>
      <sz val="9"/>
      <color theme="1"/>
      <name val="Calibri"/>
      <family val="2"/>
      <scheme val="minor"/>
    </font>
    <font>
      <sz val="9"/>
      <color theme="0"/>
      <name val="Calibri"/>
      <family val="2"/>
      <scheme val="minor"/>
    </font>
    <font>
      <sz val="8"/>
      <color rgb="FF454545"/>
      <name val="Arial"/>
      <family val="2"/>
    </font>
    <font>
      <sz val="10"/>
      <color rgb="FF333333"/>
      <name val="Calibri"/>
      <family val="2"/>
      <scheme val="minor"/>
    </font>
    <font>
      <sz val="10"/>
      <color rgb="FF454545"/>
      <name val="Calibri"/>
      <family val="2"/>
      <scheme val="minor"/>
    </font>
    <font>
      <vertAlign val="superscript"/>
      <sz val="18"/>
      <color rgb="FF000000"/>
      <name val="MetaBookLF-Roman"/>
      <family val="2"/>
    </font>
    <font>
      <sz val="8"/>
      <color theme="1"/>
      <name val="Tahoma"/>
      <family val="2"/>
    </font>
    <font>
      <b/>
      <sz val="8"/>
      <color theme="1"/>
      <name val="Tahoma"/>
      <family val="2"/>
    </font>
    <font>
      <b/>
      <sz val="12"/>
      <name val="Calibri"/>
      <family val="2"/>
      <scheme val="minor"/>
    </font>
    <font>
      <sz val="11"/>
      <color rgb="FFFF0000"/>
      <name val="Calibri"/>
      <family val="2"/>
      <scheme val="minor"/>
    </font>
    <font>
      <sz val="11"/>
      <color rgb="FFFFC000"/>
      <name val="Calibri"/>
      <family val="2"/>
      <scheme val="minor"/>
    </font>
    <font>
      <sz val="10"/>
      <color rgb="FFFF0000"/>
      <name val="Calibri"/>
      <family val="2"/>
      <scheme val="minor"/>
    </font>
    <font>
      <sz val="10"/>
      <color theme="1"/>
      <name val="Arial"/>
      <family val="2"/>
    </font>
    <font>
      <u/>
      <sz val="11"/>
      <color theme="10"/>
      <name val="Calibri"/>
      <family val="2"/>
      <scheme val="minor"/>
    </font>
    <font>
      <b/>
      <sz val="11"/>
      <name val="Wingdings 3"/>
      <family val="1"/>
      <charset val="2"/>
    </font>
    <font>
      <b/>
      <sz val="9.9"/>
      <name val="Calibri"/>
      <family val="2"/>
    </font>
    <font>
      <b/>
      <sz val="11"/>
      <name val="Calibri"/>
      <family val="1"/>
      <charset val="2"/>
      <scheme val="minor"/>
    </font>
    <font>
      <b/>
      <u/>
      <sz val="12"/>
      <color rgb="FF222222"/>
      <name val="Calibri"/>
      <family val="2"/>
      <scheme val="minor"/>
    </font>
    <font>
      <b/>
      <sz val="10"/>
      <color theme="1"/>
      <name val="Wingdings 3"/>
      <family val="1"/>
      <charset val="2"/>
    </font>
    <font>
      <b/>
      <sz val="10"/>
      <color theme="1"/>
      <name val="Calibri"/>
      <family val="2"/>
    </font>
    <font>
      <sz val="10"/>
      <color theme="1"/>
      <name val="Calibri"/>
      <family val="1"/>
      <charset val="2"/>
      <scheme val="minor"/>
    </font>
    <font>
      <sz val="10"/>
      <color theme="1"/>
      <name val="Wingdings 3"/>
      <family val="1"/>
      <charset val="2"/>
    </font>
    <font>
      <b/>
      <u/>
      <sz val="12"/>
      <color rgb="FF222222"/>
      <name val="Wingdings 3"/>
      <family val="1"/>
      <charset val="2"/>
    </font>
    <font>
      <b/>
      <u/>
      <sz val="12"/>
      <color rgb="FF222222"/>
      <name val="Calibri"/>
      <family val="2"/>
    </font>
    <font>
      <b/>
      <u/>
      <sz val="12"/>
      <color rgb="FF222222"/>
      <name val="Calibri"/>
      <family val="1"/>
      <charset val="2"/>
      <scheme val="minor"/>
    </font>
    <font>
      <sz val="11"/>
      <name val="Wingdings"/>
      <charset val="2"/>
    </font>
    <font>
      <sz val="9.9"/>
      <name val="Calibri"/>
      <family val="2"/>
    </font>
    <font>
      <sz val="11"/>
      <name val="Calibri"/>
      <family val="2"/>
      <charset val="2"/>
      <scheme val="minor"/>
    </font>
    <font>
      <b/>
      <u/>
      <sz val="10"/>
      <color theme="1"/>
      <name val="Calibri"/>
      <family val="2"/>
      <scheme val="minor"/>
    </font>
    <font>
      <b/>
      <sz val="10"/>
      <color rgb="FFC00000"/>
      <name val="Calibri"/>
      <family val="2"/>
      <scheme val="minor"/>
    </font>
    <font>
      <sz val="12"/>
      <name val="Calibri"/>
      <family val="2"/>
      <scheme val="minor"/>
    </font>
    <font>
      <sz val="10"/>
      <color theme="0" tint="-0.14999847407452621"/>
      <name val="Calibri"/>
      <family val="2"/>
      <scheme val="minor"/>
    </font>
    <font>
      <b/>
      <u/>
      <sz val="11"/>
      <color rgb="FF222222"/>
      <name val="Arial"/>
      <family val="2"/>
    </font>
  </fonts>
  <fills count="37">
    <fill>
      <patternFill patternType="none"/>
    </fill>
    <fill>
      <patternFill patternType="gray125"/>
    </fill>
    <fill>
      <patternFill patternType="solid">
        <fgColor theme="0"/>
        <bgColor indexed="64"/>
      </patternFill>
    </fill>
    <fill>
      <patternFill patternType="solid">
        <fgColor rgb="FFBFD2E2"/>
      </patternFill>
    </fill>
    <fill>
      <patternFill patternType="solid">
        <fgColor rgb="FFDFDFDF"/>
      </patternFill>
    </fill>
    <fill>
      <patternFill patternType="solid">
        <fgColor theme="5" tint="0.79998168889431442"/>
        <bgColor indexed="64"/>
      </patternFill>
    </fill>
    <fill>
      <patternFill patternType="solid">
        <fgColor theme="9" tint="0.79998168889431442"/>
        <bgColor indexed="64"/>
      </patternFill>
    </fill>
    <fill>
      <gradientFill>
        <stop position="0">
          <color rgb="FF009FDA"/>
        </stop>
        <stop position="1">
          <color rgb="FF00587B"/>
        </stop>
      </gradientFill>
    </fill>
    <fill>
      <patternFill patternType="solid">
        <fgColor rgb="FF009FDA"/>
        <bgColor indexed="64"/>
      </patternFill>
    </fill>
    <fill>
      <patternFill patternType="solid">
        <fgColor rgb="FF007FAE"/>
        <bgColor indexed="64"/>
      </patternFill>
    </fill>
    <fill>
      <patternFill patternType="solid">
        <fgColor rgb="FFC7EAFB"/>
        <bgColor indexed="64"/>
      </patternFill>
    </fill>
    <fill>
      <patternFill patternType="solid">
        <fgColor rgb="FFAECDDD"/>
        <bgColor indexed="64"/>
      </patternFill>
    </fill>
    <fill>
      <patternFill patternType="solid">
        <fgColor rgb="FF004D6D"/>
        <bgColor indexed="64"/>
      </patternFill>
    </fill>
    <fill>
      <patternFill patternType="solid">
        <fgColor rgb="FFE7E5E5"/>
      </patternFill>
    </fill>
    <fill>
      <patternFill patternType="solid">
        <fgColor theme="2" tint="-0.249977111117893"/>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00587B"/>
        <bgColor auto="1"/>
      </patternFill>
    </fill>
    <fill>
      <patternFill patternType="solid">
        <fgColor rgb="FFC00000"/>
        <bgColor indexed="64"/>
      </patternFill>
    </fill>
    <fill>
      <patternFill patternType="solid">
        <fgColor theme="7" tint="0.79998168889431442"/>
        <bgColor indexed="64"/>
      </patternFill>
    </fill>
    <fill>
      <patternFill patternType="solid">
        <fgColor rgb="FF004D6D"/>
        <bgColor auto="1"/>
      </patternFill>
    </fill>
    <fill>
      <patternFill patternType="solid">
        <fgColor theme="3"/>
        <bgColor indexed="64"/>
      </patternFill>
    </fill>
    <fill>
      <patternFill patternType="solid">
        <fgColor rgb="FF006F9B"/>
        <bgColor indexed="64"/>
      </patternFill>
    </fill>
    <fill>
      <patternFill patternType="solid">
        <fgColor rgb="FF00587B"/>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9"/>
        <bgColor indexed="64"/>
      </patternFill>
    </fill>
    <fill>
      <patternFill patternType="solid">
        <fgColor rgb="FFF2F1F1"/>
      </patternFill>
    </fill>
    <fill>
      <patternFill patternType="solid">
        <fgColor theme="3" tint="0.79998168889431442"/>
        <bgColor indexed="64"/>
      </patternFill>
    </fill>
    <fill>
      <patternFill patternType="solid">
        <fgColor rgb="FFFF9999"/>
        <bgColor indexed="64"/>
      </patternFill>
    </fill>
    <fill>
      <patternFill patternType="solid">
        <fgColor rgb="FFFFFF00"/>
        <bgColor indexed="64"/>
      </patternFill>
    </fill>
  </fills>
  <borders count="78">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right style="thin">
        <color theme="0" tint="-0.14996795556505021"/>
      </right>
      <top style="thin">
        <color theme="0" tint="-0.14996795556505021"/>
      </top>
      <bottom/>
      <diagonal/>
    </border>
    <border>
      <left/>
      <right style="medium">
        <color rgb="FF1F4E6D"/>
      </right>
      <top/>
      <bottom/>
      <diagonal/>
    </border>
    <border>
      <left style="medium">
        <color rgb="FF1F4E6D"/>
      </left>
      <right/>
      <top/>
      <bottom/>
      <diagonal/>
    </border>
    <border>
      <left style="thick">
        <color rgb="FF004D6D"/>
      </left>
      <right/>
      <top style="thick">
        <color rgb="FF004D6D"/>
      </top>
      <bottom/>
      <diagonal/>
    </border>
    <border>
      <left style="medium">
        <color rgb="FF1F4E6D"/>
      </left>
      <right/>
      <top style="thick">
        <color rgb="FF004D6D"/>
      </top>
      <bottom/>
      <diagonal/>
    </border>
    <border>
      <left style="thick">
        <color rgb="FF004D6D"/>
      </left>
      <right/>
      <top/>
      <bottom/>
      <diagonal/>
    </border>
    <border>
      <left style="thick">
        <color rgb="FF004D6D"/>
      </left>
      <right/>
      <top/>
      <bottom style="thick">
        <color rgb="FF004D6D"/>
      </bottom>
      <diagonal/>
    </border>
    <border>
      <left/>
      <right/>
      <top style="thick">
        <color rgb="FF004D6D"/>
      </top>
      <bottom/>
      <diagonal/>
    </border>
    <border>
      <left/>
      <right/>
      <top/>
      <bottom style="thick">
        <color rgb="FF004D6D"/>
      </bottom>
      <diagonal/>
    </border>
    <border>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medium">
        <color rgb="FF004D6D"/>
      </left>
      <right/>
      <top/>
      <bottom/>
      <diagonal/>
    </border>
    <border>
      <left/>
      <right style="medium">
        <color rgb="FF004D6D"/>
      </right>
      <top/>
      <bottom/>
      <diagonal/>
    </border>
    <border>
      <left style="medium">
        <color rgb="FF1F4E6D"/>
      </left>
      <right style="medium">
        <color rgb="FF004D6D"/>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4D6D"/>
      </left>
      <right/>
      <top/>
      <bottom/>
      <diagonal/>
    </border>
    <border>
      <left style="thin">
        <color rgb="FF004D6D"/>
      </left>
      <right style="thin">
        <color rgb="FF004D6D"/>
      </right>
      <top/>
      <bottom/>
      <diagonal/>
    </border>
    <border>
      <left/>
      <right style="thin">
        <color rgb="FF1F4E6D"/>
      </right>
      <top style="thick">
        <color rgb="FF004D6D"/>
      </top>
      <bottom/>
      <diagonal/>
    </border>
    <border>
      <left/>
      <right style="thin">
        <color rgb="FF1F4E6D"/>
      </right>
      <top/>
      <bottom/>
      <diagonal/>
    </border>
    <border>
      <left/>
      <right style="thin">
        <color rgb="FF1F4E6D"/>
      </right>
      <top/>
      <bottom style="thick">
        <color rgb="FF004D6D"/>
      </bottom>
      <diagonal/>
    </border>
    <border>
      <left style="thin">
        <color rgb="FF1F4E6D"/>
      </left>
      <right/>
      <top style="thick">
        <color rgb="FF004D6D"/>
      </top>
      <bottom/>
      <diagonal/>
    </border>
    <border>
      <left style="thin">
        <color rgb="FF1F4E6D"/>
      </left>
      <right/>
      <top/>
      <bottom/>
      <diagonal/>
    </border>
    <border>
      <left/>
      <right style="thin">
        <color rgb="FF004D6D"/>
      </right>
      <top/>
      <bottom/>
      <diagonal/>
    </border>
    <border>
      <left style="thin">
        <color rgb="FF004D6D"/>
      </left>
      <right style="thick">
        <color rgb="FF004D6D"/>
      </right>
      <top/>
      <bottom/>
      <diagonal/>
    </border>
    <border>
      <left style="thin">
        <color rgb="FF004D6D"/>
      </left>
      <right/>
      <top/>
      <bottom style="thick">
        <color rgb="FF004D6D"/>
      </bottom>
      <diagonal/>
    </border>
    <border>
      <left style="thin">
        <color rgb="FF004D6D"/>
      </left>
      <right/>
      <top style="thick">
        <color rgb="FF004D6D"/>
      </top>
      <bottom/>
      <diagonal/>
    </border>
    <border>
      <left style="thin">
        <color rgb="FF004D6D"/>
      </left>
      <right style="thick">
        <color rgb="FF004D6D"/>
      </right>
      <top style="thick">
        <color rgb="FF004D6D"/>
      </top>
      <bottom/>
      <diagonal/>
    </border>
    <border>
      <left style="thin">
        <color rgb="FF004D6D"/>
      </left>
      <right/>
      <top style="thin">
        <color theme="0"/>
      </top>
      <bottom/>
      <diagonal/>
    </border>
    <border>
      <left/>
      <right style="thin">
        <color rgb="FF004D6D"/>
      </right>
      <top style="thick">
        <color rgb="FF004D6D"/>
      </top>
      <bottom/>
      <diagonal/>
    </border>
    <border>
      <left/>
      <right/>
      <top style="thin">
        <color theme="0"/>
      </top>
      <bottom/>
      <diagonal/>
    </border>
    <border>
      <left/>
      <right/>
      <top/>
      <bottom style="thin">
        <color rgb="FF004D6D"/>
      </bottom>
      <diagonal/>
    </border>
    <border>
      <left style="medium">
        <color rgb="FF004D6D"/>
      </left>
      <right style="medium">
        <color rgb="FF004D6D"/>
      </right>
      <top/>
      <bottom/>
      <diagonal/>
    </border>
    <border>
      <left style="medium">
        <color rgb="FF1F4E6D"/>
      </left>
      <right style="medium">
        <color rgb="FF1F4E6D"/>
      </right>
      <top/>
      <bottom/>
      <diagonal/>
    </border>
    <border>
      <left style="thin">
        <color rgb="FF004D6D"/>
      </left>
      <right/>
      <top style="thin">
        <color rgb="FF004D6D"/>
      </top>
      <bottom/>
      <diagonal/>
    </border>
    <border>
      <left/>
      <right/>
      <top style="thin">
        <color rgb="FF004D6D"/>
      </top>
      <bottom/>
      <diagonal/>
    </border>
    <border>
      <left/>
      <right style="thin">
        <color rgb="FF004D6D"/>
      </right>
      <top style="thin">
        <color rgb="FF004D6D"/>
      </top>
      <bottom/>
      <diagonal/>
    </border>
    <border>
      <left style="thin">
        <color rgb="FF004D6D"/>
      </left>
      <right style="thin">
        <color rgb="FF004D6D"/>
      </right>
      <top style="thin">
        <color rgb="FF004D6D"/>
      </top>
      <bottom/>
      <diagonal/>
    </border>
    <border>
      <left style="thin">
        <color rgb="FF004D6D"/>
      </left>
      <right style="thin">
        <color rgb="FF004D6D"/>
      </right>
      <top/>
      <bottom style="thin">
        <color rgb="FF004D6D"/>
      </bottom>
      <diagonal/>
    </border>
    <border>
      <left style="thin">
        <color rgb="FF004D6D"/>
      </left>
      <right style="thin">
        <color rgb="FF004D6D"/>
      </right>
      <top style="thick">
        <color rgb="FF004D6D"/>
      </top>
      <bottom/>
      <diagonal/>
    </border>
    <border>
      <left style="thin">
        <color theme="0" tint="-0.14996795556505021"/>
      </left>
      <right style="thin">
        <color theme="0" tint="-0.14996795556505021"/>
      </right>
      <top/>
      <bottom/>
      <diagonal/>
    </border>
    <border>
      <left style="thin">
        <color rgb="FF004D6D"/>
      </left>
      <right/>
      <top/>
      <bottom style="thin">
        <color rgb="FF004D6D"/>
      </bottom>
      <diagonal/>
    </border>
    <border>
      <left style="thin">
        <color rgb="FF004D6D"/>
      </left>
      <right/>
      <top style="medium">
        <color rgb="FF004D6D"/>
      </top>
      <bottom/>
      <diagonal/>
    </border>
    <border>
      <left/>
      <right style="medium">
        <color rgb="FF004D6D"/>
      </right>
      <top/>
      <bottom style="thin">
        <color rgb="FF004D6D"/>
      </bottom>
      <diagonal/>
    </border>
    <border>
      <left/>
      <right/>
      <top style="thin">
        <color theme="0" tint="-0.14996795556505021"/>
      </top>
      <bottom/>
      <diagonal/>
    </border>
    <border>
      <left style="thin">
        <color rgb="FF00587B"/>
      </left>
      <right style="thin">
        <color rgb="FF00587B"/>
      </right>
      <top style="thin">
        <color rgb="FF00587B"/>
      </top>
      <bottom/>
      <diagonal/>
    </border>
    <border>
      <left style="thin">
        <color rgb="FF00587B"/>
      </left>
      <right style="thin">
        <color rgb="FF00587B"/>
      </right>
      <top/>
      <bottom/>
      <diagonal/>
    </border>
    <border>
      <left style="thin">
        <color rgb="FF00587B"/>
      </left>
      <right style="thin">
        <color rgb="FF00587B"/>
      </right>
      <top/>
      <bottom style="thin">
        <color rgb="FF00587B"/>
      </bottom>
      <diagonal/>
    </border>
    <border>
      <left/>
      <right style="thin">
        <color rgb="FF00587B"/>
      </right>
      <top style="thin">
        <color rgb="FF004D6D"/>
      </top>
      <bottom/>
      <diagonal/>
    </border>
    <border>
      <left/>
      <right style="thin">
        <color rgb="FF00587B"/>
      </right>
      <top/>
      <bottom/>
      <diagonal/>
    </border>
    <border>
      <left/>
      <right style="thin">
        <color rgb="FF00587B"/>
      </right>
      <top/>
      <bottom style="thin">
        <color rgb="FF004D6D"/>
      </bottom>
      <diagonal/>
    </border>
    <border>
      <left style="thin">
        <color rgb="FF004D6D"/>
      </left>
      <right/>
      <top style="thin">
        <color rgb="FF004D6D"/>
      </top>
      <bottom style="thin">
        <color theme="0"/>
      </bottom>
      <diagonal/>
    </border>
    <border>
      <left/>
      <right/>
      <top style="thin">
        <color rgb="FF004D6D"/>
      </top>
      <bottom style="thin">
        <color theme="0"/>
      </bottom>
      <diagonal/>
    </border>
    <border>
      <left/>
      <right/>
      <top style="thin">
        <color theme="9" tint="-0.24994659260841701"/>
      </top>
      <bottom/>
      <diagonal/>
    </border>
    <border>
      <left/>
      <right/>
      <top/>
      <bottom style="thin">
        <color theme="0"/>
      </bottom>
      <diagonal/>
    </border>
    <border>
      <left style="medium">
        <color rgb="FFC0C0C0"/>
      </left>
      <right style="medium">
        <color rgb="FFC0C0C0"/>
      </right>
      <top style="medium">
        <color rgb="FFC0C0C0"/>
      </top>
      <bottom style="medium">
        <color rgb="FFC0C0C0"/>
      </bottom>
      <diagonal/>
    </border>
    <border>
      <left style="medium">
        <color rgb="FFE2E2E2"/>
      </left>
      <right style="medium">
        <color rgb="FFE2E2E2"/>
      </right>
      <top style="medium">
        <color rgb="FFE2E2E2"/>
      </top>
      <bottom style="medium">
        <color rgb="FFE2E2E2"/>
      </bottom>
      <diagonal/>
    </border>
    <border>
      <left/>
      <right style="medium">
        <color rgb="FF1F4E6D"/>
      </right>
      <top style="thick">
        <color rgb="FF004D6D"/>
      </top>
      <bottom/>
      <diagonal/>
    </border>
    <border>
      <left/>
      <right style="medium">
        <color rgb="FF1F4E6D"/>
      </right>
      <top/>
      <bottom style="thick">
        <color rgb="FF004D6D"/>
      </bottom>
      <diagonal/>
    </border>
    <border>
      <left/>
      <right style="thin">
        <color rgb="FF004D6D"/>
      </right>
      <top/>
      <bottom style="thick">
        <color rgb="FF004D6D"/>
      </bottom>
      <diagonal/>
    </border>
    <border>
      <left style="medium">
        <color rgb="FF93B1CD"/>
      </left>
      <right style="medium">
        <color rgb="FF93B1CD"/>
      </right>
      <top style="medium">
        <color rgb="FF93B1CD"/>
      </top>
      <bottom style="medium">
        <color rgb="FF93B1CD"/>
      </bottom>
      <diagonal/>
    </border>
    <border>
      <left style="medium">
        <color rgb="FFCCCCCC"/>
      </left>
      <right style="medium">
        <color rgb="FFCCCCCC"/>
      </right>
      <top style="medium">
        <color rgb="FFCCCCCC"/>
      </top>
      <bottom style="medium">
        <color rgb="FFCCCCCC"/>
      </bottom>
      <diagonal/>
    </border>
    <border>
      <left style="medium">
        <color rgb="FFA2C4E0"/>
      </left>
      <right style="medium">
        <color rgb="FFA2C4E0"/>
      </right>
      <top style="medium">
        <color rgb="FFA2C4E0"/>
      </top>
      <bottom style="medium">
        <color rgb="FFA2C4E0"/>
      </bottom>
      <diagonal/>
    </border>
    <border>
      <left/>
      <right style="medium">
        <color rgb="FF93B1CD"/>
      </right>
      <top style="medium">
        <color rgb="FF93B1CD"/>
      </top>
      <bottom style="medium">
        <color rgb="FF93B1CD"/>
      </bottom>
      <diagonal/>
    </border>
    <border>
      <left style="medium">
        <color rgb="FF93B1CD"/>
      </left>
      <right style="medium">
        <color rgb="FF93B1CD"/>
      </right>
      <top/>
      <bottom/>
      <diagonal/>
    </border>
    <border>
      <left style="medium">
        <color rgb="FF93B1CD"/>
      </left>
      <right style="medium">
        <color rgb="FF93B1CD"/>
      </right>
      <top/>
      <bottom style="medium">
        <color rgb="FF93B1CD"/>
      </bottom>
      <diagonal/>
    </border>
    <border>
      <left/>
      <right/>
      <top style="medium">
        <color rgb="FF93B1CD"/>
      </top>
      <bottom style="medium">
        <color rgb="FF93B1CD"/>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theme="0" tint="-0.14996795556505021"/>
      </bottom>
      <diagonal/>
    </border>
    <border>
      <left/>
      <right style="thin">
        <color theme="0"/>
      </right>
      <top style="thin">
        <color indexed="64"/>
      </top>
      <bottom style="thin">
        <color indexed="64"/>
      </bottom>
      <diagonal/>
    </border>
    <border>
      <left style="thin">
        <color theme="0"/>
      </left>
      <right/>
      <top style="thin">
        <color indexed="64"/>
      </top>
      <bottom style="thin">
        <color indexed="64"/>
      </bottom>
      <diagonal/>
    </border>
  </borders>
  <cellStyleXfs count="13">
    <xf numFmtId="0" fontId="0" fillId="0" borderId="0"/>
    <xf numFmtId="9" fontId="1" fillId="0" borderId="0" applyFont="0" applyFill="0" applyBorder="0" applyAlignment="0" applyProtection="0"/>
    <xf numFmtId="0" fontId="11" fillId="0" borderId="0"/>
    <xf numFmtId="43" fontId="1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1" fillId="0" borderId="0"/>
    <xf numFmtId="0" fontId="11" fillId="0" borderId="0">
      <alignment vertical="top"/>
    </xf>
    <xf numFmtId="0" fontId="8" fillId="0" borderId="0"/>
    <xf numFmtId="0" fontId="11" fillId="0" borderId="0"/>
    <xf numFmtId="9" fontId="11" fillId="0" borderId="0" applyFont="0" applyFill="0" applyBorder="0" applyAlignment="0" applyProtection="0"/>
    <xf numFmtId="43" fontId="13" fillId="0" borderId="0" applyFont="0" applyFill="0" applyBorder="0" applyAlignment="0" applyProtection="0"/>
    <xf numFmtId="0" fontId="90" fillId="0" borderId="0" applyNumberFormat="0" applyFill="0" applyBorder="0" applyAlignment="0" applyProtection="0"/>
  </cellStyleXfs>
  <cellXfs count="655">
    <xf numFmtId="0" fontId="0" fillId="0" borderId="0" xfId="0"/>
    <xf numFmtId="0" fontId="3" fillId="0" borderId="0" xfId="0" applyFont="1"/>
    <xf numFmtId="0" fontId="6" fillId="0" borderId="0" xfId="0" applyFont="1" applyAlignment="1">
      <alignment vertical="center"/>
    </xf>
    <xf numFmtId="0" fontId="2" fillId="0" borderId="0" xfId="0" applyFont="1"/>
    <xf numFmtId="0" fontId="0" fillId="0" borderId="0" xfId="0" applyAlignment="1">
      <alignment horizontal="center"/>
    </xf>
    <xf numFmtId="0" fontId="0" fillId="0" borderId="0" xfId="0" applyAlignment="1">
      <alignment horizontal="center" vertical="center"/>
    </xf>
    <xf numFmtId="0" fontId="6" fillId="0" borderId="0" xfId="0" applyFont="1"/>
    <xf numFmtId="0" fontId="6" fillId="0" borderId="0" xfId="0" applyFont="1" applyAlignment="1">
      <alignment horizontal="center"/>
    </xf>
    <xf numFmtId="0" fontId="6" fillId="0" borderId="0" xfId="0" applyFont="1" applyAlignment="1">
      <alignment horizontal="center" vertical="center"/>
    </xf>
    <xf numFmtId="0" fontId="16" fillId="0" borderId="0" xfId="0" applyFont="1"/>
    <xf numFmtId="0" fontId="3" fillId="0" borderId="0" xfId="0" applyFont="1" applyFill="1"/>
    <xf numFmtId="0" fontId="17" fillId="0" borderId="0" xfId="0" applyFont="1" applyFill="1" applyAlignment="1">
      <alignment vertical="center"/>
    </xf>
    <xf numFmtId="0" fontId="4" fillId="8" borderId="0" xfId="0" applyFont="1" applyFill="1" applyAlignment="1">
      <alignment vertical="center"/>
    </xf>
    <xf numFmtId="0" fontId="0" fillId="9" borderId="0" xfId="0" applyFill="1"/>
    <xf numFmtId="0" fontId="4" fillId="10" borderId="0" xfId="0" applyFont="1" applyFill="1" applyBorder="1" applyAlignment="1">
      <alignment vertical="center"/>
    </xf>
    <xf numFmtId="0" fontId="0" fillId="0" borderId="0" xfId="0" applyBorder="1"/>
    <xf numFmtId="0" fontId="0" fillId="0" borderId="0" xfId="0" applyAlignment="1">
      <alignment vertical="center"/>
    </xf>
    <xf numFmtId="0" fontId="14" fillId="0" borderId="0" xfId="0" applyFont="1" applyAlignment="1">
      <alignment vertical="center"/>
    </xf>
    <xf numFmtId="0" fontId="6" fillId="0" borderId="1" xfId="0" applyFont="1" applyBorder="1" applyAlignment="1">
      <alignment horizontal="center" vertical="center"/>
    </xf>
    <xf numFmtId="0" fontId="7" fillId="14" borderId="1" xfId="0" applyFont="1" applyFill="1" applyBorder="1" applyAlignment="1">
      <alignment horizontal="center" vertical="center" wrapText="1"/>
    </xf>
    <xf numFmtId="0" fontId="6" fillId="15" borderId="1" xfId="0" applyFont="1" applyFill="1" applyBorder="1" applyAlignment="1">
      <alignment horizontal="center" vertical="center" wrapText="1"/>
    </xf>
    <xf numFmtId="0" fontId="6" fillId="15" borderId="1" xfId="0" applyFont="1" applyFill="1" applyBorder="1" applyAlignment="1">
      <alignment horizontal="center" vertical="center"/>
    </xf>
    <xf numFmtId="0" fontId="6" fillId="16" borderId="1" xfId="0" applyFont="1" applyFill="1" applyBorder="1" applyAlignment="1">
      <alignment horizontal="center" vertical="center"/>
    </xf>
    <xf numFmtId="0" fontId="6" fillId="17" borderId="1" xfId="0" applyFont="1" applyFill="1" applyBorder="1" applyAlignment="1">
      <alignment horizontal="center" vertical="center"/>
    </xf>
    <xf numFmtId="0" fontId="6" fillId="14" borderId="1" xfId="0" applyFont="1" applyFill="1" applyBorder="1" applyAlignment="1">
      <alignment horizontal="center" vertical="center"/>
    </xf>
    <xf numFmtId="0" fontId="12" fillId="0" borderId="1" xfId="6" applyFont="1" applyBorder="1" applyAlignment="1">
      <alignment vertical="center"/>
    </xf>
    <xf numFmtId="169" fontId="6" fillId="5" borderId="1" xfId="5" applyNumberFormat="1" applyFont="1" applyFill="1" applyBorder="1" applyAlignment="1">
      <alignment vertical="center"/>
    </xf>
    <xf numFmtId="167" fontId="15" fillId="18" borderId="1" xfId="4" applyNumberFormat="1" applyFont="1" applyFill="1" applyBorder="1" applyAlignment="1">
      <alignment vertical="center"/>
    </xf>
    <xf numFmtId="169" fontId="6" fillId="0" borderId="1" xfId="0" applyNumberFormat="1" applyFont="1" applyBorder="1" applyAlignment="1">
      <alignment vertical="center"/>
    </xf>
    <xf numFmtId="3" fontId="22" fillId="0" borderId="1" xfId="0" applyNumberFormat="1" applyFont="1" applyBorder="1" applyAlignment="1">
      <alignment vertical="center"/>
    </xf>
    <xf numFmtId="49" fontId="12" fillId="0" borderId="1" xfId="6" applyNumberFormat="1" applyFont="1" applyBorder="1" applyAlignment="1">
      <alignment vertical="center"/>
    </xf>
    <xf numFmtId="0" fontId="0" fillId="0" borderId="0" xfId="0" applyAlignment="1">
      <alignment horizontal="left"/>
    </xf>
    <xf numFmtId="170" fontId="6" fillId="0" borderId="0" xfId="0" applyNumberFormat="1" applyFont="1" applyAlignment="1">
      <alignment horizontal="center"/>
    </xf>
    <xf numFmtId="6" fontId="6" fillId="0" borderId="0" xfId="0" applyNumberFormat="1" applyFont="1" applyAlignment="1">
      <alignment horizontal="center"/>
    </xf>
    <xf numFmtId="0" fontId="25" fillId="0" borderId="0" xfId="0" applyFont="1"/>
    <xf numFmtId="0" fontId="28" fillId="0" borderId="0" xfId="0" applyFont="1" applyAlignment="1">
      <alignment vertical="center"/>
    </xf>
    <xf numFmtId="0" fontId="31" fillId="0" borderId="0" xfId="0" applyFont="1"/>
    <xf numFmtId="0" fontId="29" fillId="12" borderId="9" xfId="0" applyFont="1" applyFill="1" applyBorder="1"/>
    <xf numFmtId="0" fontId="30" fillId="12" borderId="11" xfId="0" applyFont="1" applyFill="1" applyBorder="1" applyAlignment="1">
      <alignment horizontal="left" wrapText="1" indent="1"/>
    </xf>
    <xf numFmtId="0" fontId="33" fillId="0" borderId="0" xfId="0" applyFont="1"/>
    <xf numFmtId="0" fontId="36" fillId="0" borderId="0" xfId="0" applyFont="1"/>
    <xf numFmtId="0" fontId="37" fillId="0" borderId="0" xfId="0" applyFont="1"/>
    <xf numFmtId="0" fontId="38" fillId="0" borderId="0" xfId="0" applyFont="1"/>
    <xf numFmtId="0" fontId="18" fillId="0" borderId="0" xfId="0" applyFont="1" applyAlignment="1"/>
    <xf numFmtId="0" fontId="40" fillId="0" borderId="0" xfId="0" applyFont="1"/>
    <xf numFmtId="0" fontId="0" fillId="0" borderId="0" xfId="0"/>
    <xf numFmtId="0" fontId="39" fillId="12" borderId="10" xfId="0" applyFont="1" applyFill="1" applyBorder="1" applyAlignment="1">
      <alignment horizontal="center" textRotation="90"/>
    </xf>
    <xf numFmtId="0" fontId="39" fillId="12" borderId="10" xfId="0" applyFont="1" applyFill="1" applyBorder="1" applyAlignment="1">
      <alignment horizontal="center" wrapText="1"/>
    </xf>
    <xf numFmtId="0" fontId="39" fillId="12" borderId="11" xfId="0" applyFont="1" applyFill="1" applyBorder="1" applyAlignment="1">
      <alignment horizontal="center"/>
    </xf>
    <xf numFmtId="0" fontId="0" fillId="0" borderId="0" xfId="0" applyAlignment="1">
      <alignment wrapText="1"/>
    </xf>
    <xf numFmtId="14" fontId="43" fillId="0" borderId="0" xfId="0" applyNumberFormat="1" applyFont="1" applyAlignment="1">
      <alignment horizontal="left"/>
    </xf>
    <xf numFmtId="0" fontId="44" fillId="0" borderId="0" xfId="0" applyFont="1"/>
    <xf numFmtId="0" fontId="2" fillId="0" borderId="0" xfId="0" applyFont="1" applyAlignment="1">
      <alignment horizontal="center"/>
    </xf>
    <xf numFmtId="8" fontId="23" fillId="0" borderId="0" xfId="0" applyNumberFormat="1" applyFont="1"/>
    <xf numFmtId="49" fontId="2" fillId="0" borderId="0" xfId="0" applyNumberFormat="1" applyFont="1"/>
    <xf numFmtId="8" fontId="0" fillId="0" borderId="0" xfId="0" applyNumberFormat="1"/>
    <xf numFmtId="171" fontId="23" fillId="0" borderId="0" xfId="0" applyNumberFormat="1" applyFont="1"/>
    <xf numFmtId="0" fontId="23" fillId="0" borderId="0" xfId="0" applyFont="1"/>
    <xf numFmtId="2" fontId="23" fillId="0" borderId="0" xfId="0" applyNumberFormat="1" applyFont="1"/>
    <xf numFmtId="170" fontId="23" fillId="0" borderId="0" xfId="0" applyNumberFormat="1" applyFont="1"/>
    <xf numFmtId="9" fontId="23" fillId="0" borderId="0" xfId="1" applyFont="1"/>
    <xf numFmtId="166" fontId="23" fillId="0" borderId="0" xfId="0" applyNumberFormat="1" applyFont="1"/>
    <xf numFmtId="165" fontId="23" fillId="0" borderId="0" xfId="0" applyNumberFormat="1" applyFont="1"/>
    <xf numFmtId="10" fontId="0" fillId="0" borderId="0" xfId="0" applyNumberFormat="1"/>
    <xf numFmtId="10" fontId="23" fillId="0" borderId="0" xfId="0" applyNumberFormat="1" applyFont="1"/>
    <xf numFmtId="166" fontId="11" fillId="0" borderId="0" xfId="1" applyNumberFormat="1" applyFont="1" applyFill="1" applyAlignment="1">
      <alignment vertical="center"/>
    </xf>
    <xf numFmtId="0" fontId="23" fillId="0" borderId="0" xfId="7" applyFont="1">
      <alignment vertical="top"/>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8" fillId="0" borderId="0" xfId="0" applyFont="1" applyAlignment="1">
      <alignment horizontal="left"/>
    </xf>
    <xf numFmtId="0" fontId="0" fillId="0" borderId="0" xfId="0"/>
    <xf numFmtId="0" fontId="0" fillId="0" borderId="0" xfId="0" applyFill="1"/>
    <xf numFmtId="0" fontId="18" fillId="0" borderId="0" xfId="0" applyFont="1" applyBorder="1" applyAlignment="1">
      <alignment horizontal="left"/>
    </xf>
    <xf numFmtId="0" fontId="42" fillId="0" borderId="0" xfId="0" applyFont="1" applyFill="1" applyBorder="1" applyAlignment="1">
      <alignment horizontal="center" textRotation="90" wrapText="1"/>
    </xf>
    <xf numFmtId="0" fontId="31" fillId="0" borderId="0" xfId="0" applyFont="1" applyFill="1" applyBorder="1"/>
    <xf numFmtId="0" fontId="2" fillId="0" borderId="0" xfId="0" applyFont="1" applyFill="1" applyBorder="1"/>
    <xf numFmtId="0" fontId="0" fillId="0" borderId="0" xfId="0" applyFill="1" applyBorder="1"/>
    <xf numFmtId="0" fontId="42" fillId="0" borderId="0" xfId="0" applyFont="1" applyFill="1" applyBorder="1" applyAlignment="1">
      <alignment textRotation="90" wrapText="1"/>
    </xf>
    <xf numFmtId="0" fontId="17" fillId="12" borderId="0" xfId="0" applyFont="1" applyFill="1" applyBorder="1" applyAlignment="1">
      <alignment vertical="center"/>
    </xf>
    <xf numFmtId="0" fontId="0" fillId="20" borderId="0" xfId="0" applyFill="1"/>
    <xf numFmtId="0" fontId="18" fillId="0" borderId="0" xfId="0" applyFont="1"/>
    <xf numFmtId="0" fontId="18" fillId="0" borderId="0" xfId="0" applyFont="1" applyAlignment="1">
      <alignment horizontal="left" vertical="center"/>
    </xf>
    <xf numFmtId="0" fontId="18" fillId="0" borderId="0" xfId="0" applyFont="1" applyBorder="1" applyAlignment="1">
      <alignment horizontal="left" vertical="top"/>
    </xf>
    <xf numFmtId="0" fontId="18" fillId="0" borderId="0" xfId="0" applyFont="1" applyAlignment="1">
      <alignment horizontal="left" vertical="top"/>
    </xf>
    <xf numFmtId="0" fontId="33" fillId="0" borderId="0" xfId="0" applyFont="1" applyAlignment="1">
      <alignment horizontal="right" vertical="top"/>
    </xf>
    <xf numFmtId="0" fontId="32" fillId="0" borderId="0" xfId="0" applyFont="1" applyBorder="1" applyAlignment="1">
      <alignment horizontal="right"/>
    </xf>
    <xf numFmtId="0" fontId="34" fillId="0" borderId="8" xfId="0" applyFont="1" applyFill="1" applyBorder="1" applyAlignment="1">
      <alignment horizontal="left" vertical="center" wrapText="1" indent="1"/>
    </xf>
    <xf numFmtId="0" fontId="34" fillId="0" borderId="8" xfId="0" applyFont="1" applyFill="1" applyBorder="1" applyAlignment="1">
      <alignment vertical="center"/>
    </xf>
    <xf numFmtId="0" fontId="34" fillId="0" borderId="0" xfId="0" applyFont="1" applyFill="1" applyBorder="1" applyAlignment="1">
      <alignment horizontal="left" vertical="center" indent="1"/>
    </xf>
    <xf numFmtId="0" fontId="34" fillId="0" borderId="4" xfId="0" applyFont="1" applyFill="1" applyBorder="1" applyAlignment="1">
      <alignment horizontal="left" vertical="center" indent="1"/>
    </xf>
    <xf numFmtId="0" fontId="50" fillId="0" borderId="8" xfId="0" applyFont="1" applyBorder="1" applyAlignment="1"/>
    <xf numFmtId="0" fontId="33" fillId="0" borderId="0" xfId="0" applyFont="1" applyBorder="1"/>
    <xf numFmtId="0" fontId="17" fillId="12" borderId="15" xfId="0" applyFont="1" applyFill="1" applyBorder="1" applyAlignment="1">
      <alignment vertical="center"/>
    </xf>
    <xf numFmtId="0" fontId="4" fillId="12" borderId="16" xfId="0" applyFont="1" applyFill="1" applyBorder="1" applyAlignment="1">
      <alignment vertical="center"/>
    </xf>
    <xf numFmtId="0" fontId="17" fillId="12" borderId="16" xfId="0" applyFont="1" applyFill="1" applyBorder="1" applyAlignment="1">
      <alignment vertical="center"/>
    </xf>
    <xf numFmtId="0" fontId="0" fillId="0" borderId="0" xfId="0"/>
    <xf numFmtId="0" fontId="0" fillId="0" borderId="0" xfId="0"/>
    <xf numFmtId="0" fontId="0" fillId="0" borderId="0" xfId="0" applyAlignment="1">
      <alignment vertical="center"/>
    </xf>
    <xf numFmtId="0" fontId="0" fillId="9" borderId="0" xfId="0" applyFill="1" applyBorder="1"/>
    <xf numFmtId="165" fontId="6" fillId="0" borderId="0" xfId="0" applyNumberFormat="1" applyFont="1" applyAlignment="1">
      <alignment vertical="center"/>
    </xf>
    <xf numFmtId="0" fontId="53" fillId="0" borderId="0" xfId="0" applyFont="1" applyAlignment="1">
      <alignment vertical="center"/>
    </xf>
    <xf numFmtId="0" fontId="16" fillId="0" borderId="0" xfId="0" applyFont="1" applyFill="1"/>
    <xf numFmtId="0" fontId="0" fillId="23" borderId="0" xfId="0" applyFill="1"/>
    <xf numFmtId="0" fontId="4" fillId="23" borderId="14" xfId="0" applyFont="1" applyFill="1" applyBorder="1" applyAlignment="1">
      <alignment vertical="center"/>
    </xf>
    <xf numFmtId="0" fontId="19" fillId="0" borderId="0" xfId="0" applyFont="1" applyFill="1"/>
    <xf numFmtId="0" fontId="0" fillId="2" borderId="0" xfId="0" applyFill="1"/>
    <xf numFmtId="0" fontId="36" fillId="2" borderId="0" xfId="0" applyFont="1" applyFill="1"/>
    <xf numFmtId="0" fontId="36" fillId="0" borderId="0" xfId="0" applyFont="1" applyFill="1" applyBorder="1"/>
    <xf numFmtId="0" fontId="40" fillId="0" borderId="0" xfId="0" applyFont="1" applyFill="1" applyBorder="1"/>
    <xf numFmtId="0" fontId="37" fillId="0" borderId="0" xfId="0" applyFont="1" applyFill="1" applyBorder="1"/>
    <xf numFmtId="0" fontId="38" fillId="0" borderId="0" xfId="0" applyFont="1" applyFill="1" applyBorder="1"/>
    <xf numFmtId="0" fontId="32" fillId="0" borderId="0" xfId="0" applyFont="1" applyFill="1" applyBorder="1"/>
    <xf numFmtId="0" fontId="0" fillId="0" borderId="0" xfId="0" applyFill="1" applyBorder="1" applyAlignment="1">
      <alignment wrapText="1"/>
    </xf>
    <xf numFmtId="0" fontId="3" fillId="12" borderId="0" xfId="0" applyFont="1" applyFill="1" applyBorder="1"/>
    <xf numFmtId="0" fontId="0" fillId="12" borderId="0" xfId="0" applyFill="1" applyBorder="1"/>
    <xf numFmtId="0" fontId="0" fillId="2" borderId="0" xfId="0" applyFill="1" applyBorder="1"/>
    <xf numFmtId="0" fontId="37" fillId="2" borderId="0" xfId="0" applyFont="1" applyFill="1" applyBorder="1"/>
    <xf numFmtId="0" fontId="38" fillId="2" borderId="0" xfId="0" applyFont="1" applyFill="1" applyBorder="1"/>
    <xf numFmtId="0" fontId="37" fillId="0" borderId="0" xfId="0" applyFont="1" applyBorder="1"/>
    <xf numFmtId="0" fontId="38" fillId="0" borderId="0" xfId="0" applyFont="1" applyBorder="1"/>
    <xf numFmtId="0" fontId="36" fillId="0" borderId="0" xfId="0" applyFont="1" applyBorder="1"/>
    <xf numFmtId="0" fontId="4" fillId="12" borderId="31" xfId="0" applyFont="1" applyFill="1" applyBorder="1" applyAlignment="1">
      <alignment vertical="center"/>
    </xf>
    <xf numFmtId="0" fontId="4" fillId="23" borderId="29" xfId="0" applyFont="1" applyFill="1" applyBorder="1" applyAlignment="1">
      <alignment vertical="center"/>
    </xf>
    <xf numFmtId="0" fontId="31" fillId="23" borderId="29" xfId="0" applyFont="1" applyFill="1" applyBorder="1"/>
    <xf numFmtId="0" fontId="3" fillId="12" borderId="10" xfId="0" applyFont="1" applyFill="1" applyBorder="1" applyAlignment="1">
      <alignment horizontal="center" wrapText="1"/>
    </xf>
    <xf numFmtId="0" fontId="39" fillId="12" borderId="11" xfId="0" applyFont="1" applyFill="1" applyBorder="1" applyAlignment="1">
      <alignment horizontal="center"/>
    </xf>
    <xf numFmtId="0" fontId="29" fillId="0" borderId="0" xfId="0" applyFont="1" applyFill="1" applyBorder="1" applyAlignment="1">
      <alignment vertical="center"/>
    </xf>
    <xf numFmtId="0" fontId="2" fillId="9" borderId="0" xfId="0" applyFont="1" applyFill="1" applyBorder="1"/>
    <xf numFmtId="0" fontId="49" fillId="0" borderId="0" xfId="0" applyFont="1" applyFill="1" applyBorder="1" applyAlignment="1">
      <alignment vertical="center"/>
    </xf>
    <xf numFmtId="0" fontId="0" fillId="0" borderId="11" xfId="0" applyFill="1" applyBorder="1"/>
    <xf numFmtId="0" fontId="36" fillId="0" borderId="0" xfId="0" applyFont="1" applyFill="1"/>
    <xf numFmtId="9" fontId="34" fillId="0" borderId="5" xfId="0" applyNumberFormat="1" applyFont="1" applyFill="1" applyBorder="1" applyAlignment="1">
      <alignment horizontal="center" vertical="center" wrapText="1"/>
    </xf>
    <xf numFmtId="171" fontId="34" fillId="11" borderId="5" xfId="0" applyNumberFormat="1" applyFont="1" applyFill="1" applyBorder="1" applyAlignment="1">
      <alignment horizontal="center" vertical="center" wrapText="1"/>
    </xf>
    <xf numFmtId="171" fontId="34" fillId="0" borderId="5" xfId="0" applyNumberFormat="1" applyFont="1" applyFill="1" applyBorder="1" applyAlignment="1">
      <alignment horizontal="center" vertical="center" wrapText="1"/>
    </xf>
    <xf numFmtId="0" fontId="18" fillId="0" borderId="0" xfId="0" applyFont="1" applyAlignment="1">
      <alignment horizontal="left"/>
    </xf>
    <xf numFmtId="0" fontId="39" fillId="12" borderId="10" xfId="0" applyFont="1" applyFill="1" applyBorder="1" applyAlignment="1">
      <alignment horizontal="center" textRotation="90"/>
    </xf>
    <xf numFmtId="0" fontId="39" fillId="12" borderId="11" xfId="0" applyFont="1" applyFill="1" applyBorder="1" applyAlignment="1">
      <alignment horizontal="center"/>
    </xf>
    <xf numFmtId="0" fontId="4" fillId="12" borderId="0" xfId="0" applyFont="1" applyFill="1" applyBorder="1" applyAlignment="1">
      <alignment vertical="center"/>
    </xf>
    <xf numFmtId="2" fontId="55" fillId="0" borderId="21" xfId="0" applyNumberFormat="1" applyFont="1" applyFill="1" applyBorder="1" applyAlignment="1">
      <alignment vertical="center"/>
    </xf>
    <xf numFmtId="2" fontId="48" fillId="0" borderId="0" xfId="0" applyNumberFormat="1" applyFont="1" applyFill="1" applyBorder="1" applyAlignment="1">
      <alignment vertical="center"/>
    </xf>
    <xf numFmtId="0" fontId="39" fillId="12" borderId="10" xfId="0" applyFont="1" applyFill="1" applyBorder="1" applyAlignment="1">
      <alignment textRotation="90" wrapText="1"/>
    </xf>
    <xf numFmtId="0" fontId="16" fillId="0" borderId="0" xfId="0" applyFont="1" applyAlignment="1">
      <alignment horizontal="right"/>
    </xf>
    <xf numFmtId="0" fontId="37" fillId="0" borderId="0" xfId="0" applyFont="1" applyBorder="1" applyAlignment="1">
      <alignment horizontal="right"/>
    </xf>
    <xf numFmtId="0" fontId="37" fillId="2" borderId="0" xfId="0" applyFont="1" applyFill="1" applyBorder="1" applyAlignment="1">
      <alignment horizontal="right"/>
    </xf>
    <xf numFmtId="0" fontId="0" fillId="0" borderId="0" xfId="0" applyFill="1" applyBorder="1" applyAlignment="1">
      <alignment horizontal="right"/>
    </xf>
    <xf numFmtId="0" fontId="0" fillId="0" borderId="0" xfId="0" applyFill="1" applyAlignment="1">
      <alignment horizontal="right"/>
    </xf>
    <xf numFmtId="0" fontId="0" fillId="0" borderId="0" xfId="0" applyAlignment="1">
      <alignment horizontal="right"/>
    </xf>
    <xf numFmtId="0" fontId="37" fillId="0" borderId="0" xfId="0" applyFont="1" applyAlignment="1">
      <alignment horizontal="right"/>
    </xf>
    <xf numFmtId="9" fontId="34" fillId="11" borderId="0" xfId="0" applyNumberFormat="1" applyFont="1" applyFill="1" applyBorder="1" applyAlignment="1">
      <alignment horizontal="center" vertical="center" wrapText="1"/>
    </xf>
    <xf numFmtId="9" fontId="34" fillId="11" borderId="37" xfId="0" applyNumberFormat="1" applyFont="1" applyFill="1" applyBorder="1" applyAlignment="1">
      <alignment horizontal="center" vertical="center" wrapText="1"/>
    </xf>
    <xf numFmtId="0" fontId="34" fillId="0" borderId="0" xfId="0" applyFont="1" applyFill="1" applyBorder="1" applyAlignment="1">
      <alignment vertical="center"/>
    </xf>
    <xf numFmtId="9" fontId="34" fillId="0" borderId="37" xfId="0" applyNumberFormat="1" applyFont="1" applyFill="1" applyBorder="1" applyAlignment="1">
      <alignment horizontal="center" vertical="center" wrapText="1"/>
    </xf>
    <xf numFmtId="9" fontId="34" fillId="0" borderId="0" xfId="0" applyNumberFormat="1" applyFont="1" applyFill="1" applyBorder="1" applyAlignment="1">
      <alignment horizontal="center" vertical="center" wrapText="1"/>
    </xf>
    <xf numFmtId="165" fontId="34" fillId="0" borderId="5" xfId="0" applyNumberFormat="1" applyFont="1" applyFill="1" applyBorder="1" applyAlignment="1">
      <alignment horizontal="center" vertical="center" wrapText="1"/>
    </xf>
    <xf numFmtId="2" fontId="34" fillId="0" borderId="5" xfId="0" applyNumberFormat="1" applyFont="1" applyFill="1" applyBorder="1" applyAlignment="1">
      <alignment horizontal="center" vertical="center" wrapText="1"/>
    </xf>
    <xf numFmtId="170" fontId="34" fillId="11" borderId="5" xfId="0" applyNumberFormat="1" applyFont="1" applyFill="1" applyBorder="1" applyAlignment="1">
      <alignment horizontal="center" vertical="center"/>
    </xf>
    <xf numFmtId="3" fontId="34" fillId="0" borderId="5" xfId="0" applyNumberFormat="1" applyFont="1" applyFill="1" applyBorder="1" applyAlignment="1">
      <alignment horizontal="center" vertical="center" wrapText="1"/>
    </xf>
    <xf numFmtId="165" fontId="34" fillId="0" borderId="5" xfId="1" applyNumberFormat="1" applyFont="1" applyFill="1" applyBorder="1" applyAlignment="1">
      <alignment horizontal="center" vertical="center" wrapText="1"/>
    </xf>
    <xf numFmtId="165" fontId="34" fillId="0" borderId="4" xfId="1" applyNumberFormat="1" applyFont="1" applyFill="1" applyBorder="1" applyAlignment="1">
      <alignment vertical="center" wrapText="1"/>
    </xf>
    <xf numFmtId="165" fontId="34" fillId="0" borderId="38" xfId="1" applyNumberFormat="1" applyFont="1" applyFill="1" applyBorder="1" applyAlignment="1">
      <alignment horizontal="center" vertical="center" wrapText="1"/>
    </xf>
    <xf numFmtId="0" fontId="57" fillId="0" borderId="0" xfId="0" applyFont="1" applyFill="1" applyBorder="1" applyAlignment="1">
      <alignment vertical="center"/>
    </xf>
    <xf numFmtId="2" fontId="56" fillId="0" borderId="21" xfId="0" applyNumberFormat="1" applyFont="1" applyFill="1" applyBorder="1" applyAlignment="1">
      <alignment vertical="center"/>
    </xf>
    <xf numFmtId="171" fontId="34" fillId="11" borderId="5" xfId="0" applyNumberFormat="1" applyFont="1" applyFill="1" applyBorder="1" applyAlignment="1">
      <alignment horizontal="center" wrapText="1"/>
    </xf>
    <xf numFmtId="9" fontId="34" fillId="11" borderId="5" xfId="1" applyFont="1" applyFill="1" applyBorder="1" applyAlignment="1">
      <alignment horizontal="center" vertical="top"/>
    </xf>
    <xf numFmtId="3" fontId="58" fillId="0" borderId="0" xfId="0" applyNumberFormat="1" applyFont="1" applyAlignment="1">
      <alignment horizontal="right" vertical="center"/>
    </xf>
    <xf numFmtId="0" fontId="4" fillId="23" borderId="21" xfId="0" applyFont="1" applyFill="1" applyBorder="1" applyAlignment="1">
      <alignment vertical="center"/>
    </xf>
    <xf numFmtId="2" fontId="56" fillId="0" borderId="0" xfId="0" applyNumberFormat="1" applyFont="1" applyFill="1" applyBorder="1" applyAlignment="1">
      <alignment vertical="center"/>
    </xf>
    <xf numFmtId="2" fontId="55" fillId="0" borderId="0" xfId="0" applyNumberFormat="1" applyFont="1" applyFill="1" applyBorder="1" applyAlignment="1">
      <alignment vertical="center"/>
    </xf>
    <xf numFmtId="171" fontId="34" fillId="0" borderId="5" xfId="0" applyNumberFormat="1" applyFont="1" applyFill="1" applyBorder="1" applyAlignment="1">
      <alignment horizontal="center" vertical="top"/>
    </xf>
    <xf numFmtId="0" fontId="0" fillId="0" borderId="0" xfId="0" applyAlignment="1">
      <alignment vertical="center"/>
    </xf>
    <xf numFmtId="0" fontId="0" fillId="0" borderId="0" xfId="0"/>
    <xf numFmtId="0" fontId="0" fillId="0" borderId="22" xfId="0" applyFill="1" applyBorder="1"/>
    <xf numFmtId="0" fontId="39" fillId="0" borderId="22" xfId="0" applyFont="1" applyFill="1" applyBorder="1" applyAlignment="1">
      <alignment textRotation="90" wrapText="1"/>
    </xf>
    <xf numFmtId="0" fontId="29" fillId="0" borderId="22" xfId="0" applyFont="1" applyFill="1" applyBorder="1" applyAlignment="1">
      <alignment vertical="center"/>
    </xf>
    <xf numFmtId="0" fontId="42" fillId="0" borderId="28" xfId="0" applyFont="1" applyFill="1" applyBorder="1" applyAlignment="1">
      <alignment horizontal="center" textRotation="90" wrapText="1"/>
    </xf>
    <xf numFmtId="0" fontId="59" fillId="23" borderId="14" xfId="0" applyFont="1" applyFill="1" applyBorder="1" applyAlignment="1">
      <alignment vertical="center"/>
    </xf>
    <xf numFmtId="0" fontId="0" fillId="25" borderId="0" xfId="0" applyFill="1"/>
    <xf numFmtId="0" fontId="0" fillId="25" borderId="0" xfId="0" applyFill="1" applyBorder="1"/>
    <xf numFmtId="0" fontId="4" fillId="26" borderId="0" xfId="0" applyFont="1" applyFill="1" applyAlignment="1">
      <alignment vertical="center"/>
    </xf>
    <xf numFmtId="0" fontId="60" fillId="23" borderId="47" xfId="0" applyFont="1" applyFill="1" applyBorder="1" applyAlignment="1">
      <alignment wrapText="1"/>
    </xf>
    <xf numFmtId="0" fontId="3" fillId="23" borderId="21" xfId="0" applyFont="1" applyFill="1" applyBorder="1"/>
    <xf numFmtId="0" fontId="0" fillId="0" borderId="28" xfId="0" applyFill="1" applyBorder="1"/>
    <xf numFmtId="0" fontId="0" fillId="0" borderId="28" xfId="0" applyFill="1" applyBorder="1" applyAlignment="1">
      <alignment wrapText="1"/>
    </xf>
    <xf numFmtId="0" fontId="39" fillId="12" borderId="36" xfId="0" applyFont="1" applyFill="1" applyBorder="1" applyAlignment="1">
      <alignment textRotation="90" wrapText="1"/>
    </xf>
    <xf numFmtId="0" fontId="3" fillId="12" borderId="48" xfId="0" applyFont="1" applyFill="1" applyBorder="1"/>
    <xf numFmtId="0" fontId="0" fillId="0" borderId="0" xfId="0"/>
    <xf numFmtId="0" fontId="0" fillId="0" borderId="0" xfId="0" applyAlignment="1">
      <alignment vertical="center"/>
    </xf>
    <xf numFmtId="0" fontId="28" fillId="0" borderId="0" xfId="0" applyFont="1" applyAlignment="1">
      <alignment vertical="center"/>
    </xf>
    <xf numFmtId="0" fontId="27" fillId="0" borderId="0" xfId="0" applyFont="1" applyAlignment="1">
      <alignment vertical="center"/>
    </xf>
    <xf numFmtId="0" fontId="26" fillId="0" borderId="0" xfId="0" applyFont="1" applyAlignment="1">
      <alignment vertical="center"/>
    </xf>
    <xf numFmtId="0" fontId="24" fillId="0" borderId="0" xfId="0" applyFont="1" applyAlignment="1">
      <alignment vertical="center"/>
    </xf>
    <xf numFmtId="0" fontId="20" fillId="0" borderId="0" xfId="0" applyFont="1" applyAlignment="1">
      <alignment vertical="center"/>
    </xf>
    <xf numFmtId="0" fontId="6" fillId="0" borderId="0" xfId="0" applyFont="1" applyBorder="1" applyAlignment="1">
      <alignment horizontal="left" vertical="center"/>
    </xf>
    <xf numFmtId="0" fontId="6" fillId="22" borderId="0" xfId="0" applyFont="1" applyFill="1" applyAlignment="1">
      <alignment vertical="center"/>
    </xf>
    <xf numFmtId="0" fontId="12" fillId="6" borderId="1" xfId="6" applyFont="1" applyFill="1" applyBorder="1" applyAlignment="1">
      <alignment vertical="center"/>
    </xf>
    <xf numFmtId="169" fontId="6" fillId="6" borderId="1" xfId="5" applyNumberFormat="1" applyFont="1" applyFill="1" applyBorder="1" applyAlignment="1">
      <alignment vertical="center"/>
    </xf>
    <xf numFmtId="167" fontId="15" fillId="6" borderId="1" xfId="4" applyNumberFormat="1" applyFont="1" applyFill="1" applyBorder="1" applyAlignment="1">
      <alignment vertical="center"/>
    </xf>
    <xf numFmtId="0" fontId="12" fillId="6" borderId="45" xfId="6" applyFont="1" applyFill="1" applyBorder="1" applyAlignment="1">
      <alignment vertical="center"/>
    </xf>
    <xf numFmtId="0" fontId="5" fillId="27" borderId="20" xfId="0" applyFont="1" applyFill="1" applyBorder="1"/>
    <xf numFmtId="0" fontId="6" fillId="0" borderId="18" xfId="0" applyFont="1" applyBorder="1"/>
    <xf numFmtId="0" fontId="6" fillId="0" borderId="19" xfId="0" applyFont="1" applyBorder="1"/>
    <xf numFmtId="0" fontId="6" fillId="0" borderId="17" xfId="0" applyFont="1" applyBorder="1"/>
    <xf numFmtId="0" fontId="7" fillId="28" borderId="19" xfId="0" applyFont="1" applyFill="1" applyBorder="1"/>
    <xf numFmtId="10" fontId="5" fillId="27" borderId="20" xfId="1" applyNumberFormat="1" applyFont="1" applyFill="1" applyBorder="1"/>
    <xf numFmtId="10" fontId="6" fillId="0" borderId="18" xfId="1" applyNumberFormat="1" applyFont="1" applyBorder="1"/>
    <xf numFmtId="10" fontId="7" fillId="28" borderId="19" xfId="1" applyNumberFormat="1" applyFont="1" applyFill="1" applyBorder="1"/>
    <xf numFmtId="0" fontId="32" fillId="0" borderId="0" xfId="0" applyFont="1" applyBorder="1" applyAlignment="1"/>
    <xf numFmtId="0" fontId="33" fillId="0" borderId="0" xfId="0" applyFont="1" applyBorder="1" applyAlignment="1">
      <alignment horizontal="left"/>
    </xf>
    <xf numFmtId="0" fontId="18" fillId="0" borderId="0" xfId="0" applyFont="1" applyBorder="1" applyAlignment="1"/>
    <xf numFmtId="165" fontId="55" fillId="0" borderId="24" xfId="0" applyNumberFormat="1" applyFont="1" applyFill="1" applyBorder="1" applyAlignment="1">
      <alignment horizontal="center" vertical="center"/>
    </xf>
    <xf numFmtId="165" fontId="55" fillId="11" borderId="24" xfId="0" applyNumberFormat="1" applyFont="1" applyFill="1" applyBorder="1" applyAlignment="1">
      <alignment horizontal="center" vertical="center"/>
    </xf>
    <xf numFmtId="165" fontId="55" fillId="0" borderId="25" xfId="0" applyNumberFormat="1" applyFont="1" applyFill="1" applyBorder="1" applyAlignment="1">
      <alignment horizontal="center" vertical="center"/>
    </xf>
    <xf numFmtId="165" fontId="55" fillId="11" borderId="23" xfId="0" applyNumberFormat="1" applyFont="1" applyFill="1" applyBorder="1" applyAlignment="1">
      <alignment horizontal="center" vertical="center"/>
    </xf>
    <xf numFmtId="176" fontId="15" fillId="0" borderId="0" xfId="0" applyNumberFormat="1" applyFont="1" applyBorder="1" applyAlignment="1">
      <alignment horizontal="right" vertical="center"/>
    </xf>
    <xf numFmtId="0" fontId="0" fillId="0" borderId="0" xfId="0"/>
    <xf numFmtId="49" fontId="12" fillId="0" borderId="0" xfId="6" applyNumberFormat="1" applyFont="1" applyBorder="1" applyAlignment="1">
      <alignment vertical="center"/>
    </xf>
    <xf numFmtId="49" fontId="67" fillId="24" borderId="0" xfId="6" applyNumberFormat="1" applyFont="1" applyFill="1" applyBorder="1" applyAlignment="1">
      <alignment vertical="center"/>
    </xf>
    <xf numFmtId="49" fontId="12" fillId="30" borderId="1" xfId="6" applyNumberFormat="1" applyFont="1" applyFill="1" applyBorder="1" applyAlignment="1">
      <alignment vertical="center"/>
    </xf>
    <xf numFmtId="49" fontId="12" fillId="30" borderId="0" xfId="6" applyNumberFormat="1" applyFont="1" applyFill="1" applyBorder="1" applyAlignment="1">
      <alignment vertical="center"/>
    </xf>
    <xf numFmtId="3" fontId="58" fillId="30" borderId="0" xfId="0" applyNumberFormat="1" applyFont="1" applyFill="1" applyAlignment="1">
      <alignment horizontal="right" vertical="center"/>
    </xf>
    <xf numFmtId="3" fontId="51" fillId="24" borderId="0" xfId="0" applyNumberFormat="1" applyFont="1" applyFill="1" applyAlignment="1">
      <alignment vertical="center"/>
    </xf>
    <xf numFmtId="0" fontId="65" fillId="24" borderId="0" xfId="0" applyFont="1" applyFill="1" applyAlignment="1">
      <alignment horizontal="center" vertical="center"/>
    </xf>
    <xf numFmtId="0" fontId="69" fillId="0" borderId="0" xfId="0" applyFont="1" applyAlignment="1">
      <alignment vertical="center"/>
    </xf>
    <xf numFmtId="0" fontId="6" fillId="0" borderId="0" xfId="0" applyFont="1" applyAlignment="1">
      <alignment horizontal="left"/>
    </xf>
    <xf numFmtId="0" fontId="6" fillId="0" borderId="0" xfId="0" applyFont="1" applyAlignment="1">
      <alignment vertical="center" wrapText="1"/>
    </xf>
    <xf numFmtId="0" fontId="7" fillId="17" borderId="1" xfId="0" applyFont="1" applyFill="1" applyBorder="1" applyAlignment="1">
      <alignment vertical="center"/>
    </xf>
    <xf numFmtId="167" fontId="52" fillId="15" borderId="1" xfId="4" applyNumberFormat="1" applyFont="1" applyFill="1" applyBorder="1" applyAlignment="1">
      <alignment vertical="center"/>
    </xf>
    <xf numFmtId="0" fontId="64" fillId="0" borderId="0" xfId="0" applyFont="1" applyFill="1" applyBorder="1" applyAlignment="1"/>
    <xf numFmtId="0" fontId="71" fillId="24" borderId="0" xfId="0" applyFont="1" applyFill="1" applyAlignment="1">
      <alignment horizontal="center" textRotation="90" wrapText="1"/>
    </xf>
    <xf numFmtId="0" fontId="6" fillId="0" borderId="0" xfId="0" applyFont="1" applyAlignment="1">
      <alignment horizontal="left" vertical="center" wrapText="1"/>
    </xf>
    <xf numFmtId="0" fontId="9" fillId="0" borderId="0" xfId="0" applyFont="1" applyFill="1" applyAlignment="1">
      <alignment vertical="center"/>
    </xf>
    <xf numFmtId="0" fontId="0" fillId="0" borderId="0" xfId="0"/>
    <xf numFmtId="0" fontId="72" fillId="0" borderId="0" xfId="0" applyFont="1" applyFill="1" applyAlignment="1">
      <alignment horizontal="center" vertical="center"/>
    </xf>
    <xf numFmtId="0" fontId="73" fillId="0" borderId="0" xfId="0" applyFont="1" applyAlignment="1">
      <alignment vertical="center"/>
    </xf>
    <xf numFmtId="0" fontId="6" fillId="5" borderId="1" xfId="0" applyFont="1" applyFill="1" applyBorder="1" applyAlignment="1">
      <alignment horizontal="center" vertical="center"/>
    </xf>
    <xf numFmtId="0" fontId="51" fillId="24" borderId="0" xfId="0" applyFont="1" applyFill="1" applyAlignment="1">
      <alignment horizontal="center" textRotation="90" wrapText="1"/>
    </xf>
    <xf numFmtId="0" fontId="0" fillId="5" borderId="0" xfId="0" applyFont="1" applyFill="1" applyAlignment="1">
      <alignment horizontal="center" textRotation="90" wrapText="1"/>
    </xf>
    <xf numFmtId="0" fontId="6" fillId="0" borderId="0" xfId="0" applyFont="1" applyAlignment="1">
      <alignment horizontal="right" vertical="center" wrapText="1"/>
    </xf>
    <xf numFmtId="0" fontId="75" fillId="0" borderId="0" xfId="7" applyFont="1" applyAlignment="1">
      <alignment vertical="center" wrapText="1"/>
    </xf>
    <xf numFmtId="0" fontId="10" fillId="0" borderId="0" xfId="0" applyFont="1" applyAlignment="1">
      <alignment vertical="center" wrapText="1"/>
    </xf>
    <xf numFmtId="0" fontId="76" fillId="0" borderId="0" xfId="0" applyFont="1" applyAlignment="1">
      <alignment vertical="center"/>
    </xf>
    <xf numFmtId="0" fontId="65" fillId="24" borderId="0" xfId="0" applyFont="1" applyFill="1" applyAlignment="1">
      <alignment horizontal="center" vertical="center" wrapText="1"/>
    </xf>
    <xf numFmtId="0" fontId="62" fillId="0" borderId="0" xfId="7" applyFont="1" applyAlignment="1">
      <alignment vertical="center" wrapText="1"/>
    </xf>
    <xf numFmtId="0" fontId="61" fillId="0" borderId="49" xfId="0" applyFont="1" applyBorder="1" applyAlignment="1">
      <alignment vertical="center" wrapText="1"/>
    </xf>
    <xf numFmtId="169" fontId="6" fillId="6" borderId="1" xfId="0" applyNumberFormat="1" applyFont="1" applyFill="1" applyBorder="1" applyAlignment="1">
      <alignment vertical="center"/>
    </xf>
    <xf numFmtId="165" fontId="74" fillId="11" borderId="50" xfId="0" applyNumberFormat="1" applyFont="1" applyFill="1" applyBorder="1"/>
    <xf numFmtId="0" fontId="74" fillId="11" borderId="50" xfId="0" applyFont="1" applyFill="1" applyBorder="1"/>
    <xf numFmtId="3" fontId="74" fillId="11" borderId="50" xfId="0" applyNumberFormat="1" applyFont="1" applyFill="1" applyBorder="1"/>
    <xf numFmtId="0" fontId="74" fillId="0" borderId="0" xfId="0" applyFont="1" applyAlignment="1">
      <alignment vertical="center"/>
    </xf>
    <xf numFmtId="0" fontId="74" fillId="0" borderId="21" xfId="0" applyFont="1" applyFill="1" applyBorder="1" applyAlignment="1">
      <alignment vertical="center"/>
    </xf>
    <xf numFmtId="165" fontId="74" fillId="0" borderId="51" xfId="0" applyNumberFormat="1" applyFont="1" applyBorder="1"/>
    <xf numFmtId="0" fontId="74" fillId="0" borderId="51" xfId="0" applyFont="1" applyBorder="1"/>
    <xf numFmtId="3" fontId="74" fillId="0" borderId="51" xfId="0" applyNumberFormat="1" applyFont="1" applyBorder="1"/>
    <xf numFmtId="165" fontId="74" fillId="11" borderId="51" xfId="0" applyNumberFormat="1" applyFont="1" applyFill="1" applyBorder="1"/>
    <xf numFmtId="0" fontId="74" fillId="11" borderId="51" xfId="0" applyFont="1" applyFill="1" applyBorder="1"/>
    <xf numFmtId="3" fontId="74" fillId="11" borderId="51" xfId="0" applyNumberFormat="1" applyFont="1" applyFill="1" applyBorder="1"/>
    <xf numFmtId="0" fontId="74" fillId="0" borderId="21" xfId="0" applyFont="1" applyFill="1" applyBorder="1" applyAlignment="1">
      <alignment horizontal="left" vertical="center" wrapText="1"/>
    </xf>
    <xf numFmtId="0" fontId="77" fillId="0" borderId="21" xfId="0" applyFont="1" applyBorder="1" applyAlignment="1">
      <alignment vertical="center"/>
    </xf>
    <xf numFmtId="165" fontId="78" fillId="24" borderId="52" xfId="0" applyNumberFormat="1" applyFont="1" applyFill="1" applyBorder="1"/>
    <xf numFmtId="0" fontId="78" fillId="24" borderId="52" xfId="0" applyFont="1" applyFill="1" applyBorder="1"/>
    <xf numFmtId="3" fontId="78" fillId="24" borderId="52" xfId="0" applyNumberFormat="1" applyFont="1" applyFill="1" applyBorder="1"/>
    <xf numFmtId="0" fontId="6" fillId="15" borderId="1" xfId="0" applyFont="1" applyFill="1" applyBorder="1" applyAlignment="1">
      <alignment horizontal="center" wrapText="1"/>
    </xf>
    <xf numFmtId="169" fontId="7" fillId="28" borderId="1" xfId="0" applyNumberFormat="1" applyFont="1" applyFill="1" applyBorder="1" applyAlignment="1">
      <alignment vertical="center"/>
    </xf>
    <xf numFmtId="0" fontId="7" fillId="3" borderId="0" xfId="0" applyFont="1" applyFill="1" applyBorder="1" applyAlignment="1">
      <alignment horizontal="center" vertical="center"/>
    </xf>
    <xf numFmtId="165" fontId="47" fillId="12" borderId="10" xfId="0" applyNumberFormat="1" applyFont="1" applyFill="1" applyBorder="1" applyAlignment="1">
      <alignment horizontal="center" vertical="center"/>
    </xf>
    <xf numFmtId="0" fontId="6" fillId="0" borderId="0" xfId="0" applyFont="1" applyFill="1" applyBorder="1" applyAlignment="1">
      <alignment horizontal="left" vertical="center"/>
    </xf>
    <xf numFmtId="165" fontId="35" fillId="12" borderId="32" xfId="0" applyNumberFormat="1" applyFont="1" applyFill="1" applyBorder="1" applyAlignment="1">
      <alignment horizontal="center" vertical="center"/>
    </xf>
    <xf numFmtId="1" fontId="55" fillId="0" borderId="11" xfId="0" applyNumberFormat="1" applyFont="1" applyFill="1" applyBorder="1" applyAlignment="1">
      <alignment horizontal="center" vertical="center"/>
    </xf>
    <xf numFmtId="1" fontId="55" fillId="11" borderId="0" xfId="0" applyNumberFormat="1" applyFont="1" applyFill="1" applyBorder="1" applyAlignment="1">
      <alignment horizontal="center" vertical="center"/>
    </xf>
    <xf numFmtId="3" fontId="47" fillId="12" borderId="10" xfId="0" applyNumberFormat="1" applyFont="1" applyFill="1" applyBorder="1" applyAlignment="1">
      <alignment horizontal="center" vertical="center"/>
    </xf>
    <xf numFmtId="1" fontId="55" fillId="0" borderId="0" xfId="0" applyNumberFormat="1" applyFont="1" applyFill="1" applyBorder="1" applyAlignment="1">
      <alignment horizontal="center" vertical="center"/>
    </xf>
    <xf numFmtId="0" fontId="0" fillId="0" borderId="0" xfId="0" applyBorder="1" applyAlignment="1">
      <alignment vertical="center"/>
    </xf>
    <xf numFmtId="0" fontId="6" fillId="0" borderId="0" xfId="0" applyFont="1" applyBorder="1" applyAlignment="1">
      <alignment vertical="center"/>
    </xf>
    <xf numFmtId="0" fontId="0" fillId="0" borderId="0" xfId="0" applyBorder="1" applyAlignment="1"/>
    <xf numFmtId="0" fontId="0" fillId="0" borderId="0" xfId="0"/>
    <xf numFmtId="165" fontId="34" fillId="11" borderId="7" xfId="0" applyNumberFormat="1" applyFont="1" applyFill="1" applyBorder="1" applyAlignment="1">
      <alignment horizontal="center" vertical="center"/>
    </xf>
    <xf numFmtId="165" fontId="34" fillId="11" borderId="23" xfId="0" applyNumberFormat="1" applyFont="1" applyFill="1" applyBorder="1" applyAlignment="1">
      <alignment horizontal="center" vertical="center"/>
    </xf>
    <xf numFmtId="165" fontId="34" fillId="0" borderId="5" xfId="0" applyNumberFormat="1" applyFont="1" applyFill="1" applyBorder="1" applyAlignment="1">
      <alignment horizontal="center" vertical="center"/>
    </xf>
    <xf numFmtId="165" fontId="34" fillId="0" borderId="24" xfId="0" applyNumberFormat="1" applyFont="1" applyFill="1" applyBorder="1" applyAlignment="1">
      <alignment horizontal="center" vertical="center"/>
    </xf>
    <xf numFmtId="165" fontId="34" fillId="11" borderId="5" xfId="0" applyNumberFormat="1" applyFont="1" applyFill="1" applyBorder="1" applyAlignment="1">
      <alignment horizontal="center" vertical="center"/>
    </xf>
    <xf numFmtId="165" fontId="34" fillId="11" borderId="24" xfId="0" applyNumberFormat="1" applyFont="1" applyFill="1" applyBorder="1" applyAlignment="1">
      <alignment horizontal="center" vertical="center"/>
    </xf>
    <xf numFmtId="0" fontId="51" fillId="21" borderId="0" xfId="0" applyFont="1" applyFill="1" applyAlignment="1">
      <alignment horizontal="center" vertical="center"/>
    </xf>
    <xf numFmtId="0" fontId="6" fillId="22" borderId="0" xfId="0" applyFont="1" applyFill="1" applyAlignment="1">
      <alignment vertical="center" wrapText="1"/>
    </xf>
    <xf numFmtId="0" fontId="6" fillId="6" borderId="0" xfId="0" applyFont="1" applyFill="1" applyAlignment="1">
      <alignment vertical="center"/>
    </xf>
    <xf numFmtId="0" fontId="6" fillId="3" borderId="0" xfId="0" applyFont="1" applyFill="1" applyBorder="1" applyAlignment="1">
      <alignment horizontal="center" vertical="center"/>
    </xf>
    <xf numFmtId="0" fontId="51" fillId="24" borderId="0" xfId="0" applyFont="1" applyFill="1" applyBorder="1" applyAlignment="1">
      <alignment horizontal="center" vertical="center"/>
    </xf>
    <xf numFmtId="0" fontId="51" fillId="31" borderId="0" xfId="0" applyFont="1" applyFill="1" applyBorder="1" applyAlignment="1">
      <alignment horizontal="center" vertical="center"/>
    </xf>
    <xf numFmtId="0" fontId="51" fillId="24" borderId="59" xfId="0" applyFont="1" applyFill="1" applyBorder="1" applyAlignment="1">
      <alignment horizontal="center" vertical="center"/>
    </xf>
    <xf numFmtId="0" fontId="79" fillId="0" borderId="61" xfId="0" applyFont="1" applyBorder="1" applyAlignment="1">
      <alignment horizontal="right" vertical="top"/>
    </xf>
    <xf numFmtId="0" fontId="34" fillId="0" borderId="4" xfId="0" applyFont="1" applyFill="1" applyBorder="1" applyAlignment="1">
      <alignment horizontal="left" vertical="center"/>
    </xf>
    <xf numFmtId="0" fontId="80" fillId="13" borderId="60" xfId="0" applyFont="1" applyFill="1" applyBorder="1" applyAlignment="1">
      <alignment horizontal="center" vertical="top"/>
    </xf>
    <xf numFmtId="0" fontId="81" fillId="0" borderId="61" xfId="0" applyFont="1" applyBorder="1" applyAlignment="1">
      <alignment horizontal="right" vertical="top"/>
    </xf>
    <xf numFmtId="168" fontId="81" fillId="0" borderId="61" xfId="0" applyNumberFormat="1" applyFont="1" applyBorder="1" applyAlignment="1">
      <alignment horizontal="right" vertical="top"/>
    </xf>
    <xf numFmtId="0" fontId="6" fillId="0" borderId="0" xfId="0" applyFont="1" applyAlignment="1"/>
    <xf numFmtId="0" fontId="29" fillId="2" borderId="22" xfId="0" applyFont="1" applyFill="1" applyBorder="1" applyAlignment="1">
      <alignment vertical="center"/>
    </xf>
    <xf numFmtId="0" fontId="57" fillId="2" borderId="22" xfId="0" applyFont="1" applyFill="1" applyBorder="1" applyAlignment="1">
      <alignment vertical="center"/>
    </xf>
    <xf numFmtId="177" fontId="81" fillId="0" borderId="61" xfId="0" applyNumberFormat="1" applyFont="1" applyBorder="1" applyAlignment="1">
      <alignment horizontal="right" vertical="top"/>
    </xf>
    <xf numFmtId="166" fontId="34" fillId="0" borderId="5" xfId="1" applyNumberFormat="1" applyFont="1" applyFill="1" applyBorder="1" applyAlignment="1">
      <alignment horizontal="center" vertical="center" wrapText="1"/>
    </xf>
    <xf numFmtId="174" fontId="34" fillId="11" borderId="5" xfId="0" applyNumberFormat="1" applyFont="1" applyFill="1" applyBorder="1" applyAlignment="1">
      <alignment horizontal="center" vertical="center"/>
    </xf>
    <xf numFmtId="0" fontId="82" fillId="0" borderId="0" xfId="0" applyFont="1"/>
    <xf numFmtId="9" fontId="23" fillId="0" borderId="0" xfId="0" applyNumberFormat="1" applyFont="1"/>
    <xf numFmtId="0" fontId="23" fillId="0" borderId="0" xfId="0" applyFont="1" applyAlignment="1">
      <alignment horizontal="center"/>
    </xf>
    <xf numFmtId="172" fontId="11" fillId="0" borderId="0" xfId="7" applyNumberFormat="1" applyFont="1" applyAlignment="1">
      <alignment horizontal="center" vertical="center"/>
    </xf>
    <xf numFmtId="173" fontId="11" fillId="0" borderId="0" xfId="7" applyNumberFormat="1" applyFont="1" applyAlignment="1">
      <alignment horizontal="right" vertical="center"/>
    </xf>
    <xf numFmtId="0" fontId="44" fillId="0" borderId="0" xfId="0" applyFont="1" applyAlignment="1">
      <alignment horizontal="center"/>
    </xf>
    <xf numFmtId="10" fontId="0" fillId="0" borderId="0" xfId="0" applyNumberFormat="1" applyAlignment="1">
      <alignment horizontal="center"/>
    </xf>
    <xf numFmtId="0" fontId="14" fillId="0" borderId="0" xfId="0" applyFont="1" applyAlignment="1">
      <alignment horizontal="center" vertical="center"/>
    </xf>
    <xf numFmtId="178" fontId="83" fillId="0" borderId="66" xfId="0" applyNumberFormat="1" applyFont="1" applyBorder="1" applyAlignment="1">
      <alignment horizontal="right" vertical="top"/>
    </xf>
    <xf numFmtId="178" fontId="84" fillId="33" borderId="67" xfId="0" applyNumberFormat="1" applyFont="1" applyFill="1" applyBorder="1" applyAlignment="1">
      <alignment horizontal="right" vertical="top"/>
    </xf>
    <xf numFmtId="178" fontId="84" fillId="4" borderId="67" xfId="0" applyNumberFormat="1" applyFont="1" applyFill="1" applyBorder="1" applyAlignment="1">
      <alignment horizontal="right" vertical="top"/>
    </xf>
    <xf numFmtId="166" fontId="74" fillId="11" borderId="50" xfId="1" applyNumberFormat="1" applyFont="1" applyFill="1" applyBorder="1"/>
    <xf numFmtId="166" fontId="74" fillId="0" borderId="51" xfId="1" applyNumberFormat="1" applyFont="1" applyBorder="1"/>
    <xf numFmtId="166" fontId="74" fillId="11" borderId="51" xfId="1" applyNumberFormat="1" applyFont="1" applyFill="1" applyBorder="1"/>
    <xf numFmtId="166" fontId="78" fillId="24" borderId="52" xfId="1" applyNumberFormat="1" applyFont="1" applyFill="1" applyBorder="1"/>
    <xf numFmtId="0" fontId="0" fillId="0" borderId="0" xfId="0"/>
    <xf numFmtId="0" fontId="85" fillId="0" borderId="0" xfId="0" applyFont="1" applyAlignment="1">
      <alignment vertical="center"/>
    </xf>
    <xf numFmtId="0" fontId="0" fillId="0" borderId="0" xfId="0"/>
    <xf numFmtId="0" fontId="6" fillId="0" borderId="0" xfId="0" applyFont="1" applyBorder="1" applyAlignment="1">
      <alignment horizontal="left" vertical="center"/>
    </xf>
    <xf numFmtId="0" fontId="6" fillId="0" borderId="0" xfId="0" applyFont="1" applyAlignment="1">
      <alignment vertical="center"/>
    </xf>
    <xf numFmtId="0" fontId="6" fillId="0" borderId="0" xfId="0" applyFont="1"/>
    <xf numFmtId="0" fontId="6" fillId="0" borderId="0" xfId="0" applyFont="1" applyAlignment="1">
      <alignment horizontal="right" vertical="center"/>
    </xf>
    <xf numFmtId="14" fontId="74" fillId="0" borderId="0" xfId="0" applyNumberFormat="1" applyFont="1"/>
    <xf numFmtId="0" fontId="74" fillId="0" borderId="0" xfId="0" applyFont="1"/>
    <xf numFmtId="10" fontId="14" fillId="6" borderId="0" xfId="1" applyNumberFormat="1" applyFont="1" applyFill="1" applyBorder="1" applyAlignment="1">
      <alignment horizontal="center"/>
    </xf>
    <xf numFmtId="0" fontId="14" fillId="6" borderId="0" xfId="0" applyFont="1" applyFill="1" applyBorder="1" applyAlignment="1">
      <alignment horizontal="center" vertical="center"/>
    </xf>
    <xf numFmtId="0" fontId="44" fillId="6" borderId="0" xfId="0" applyFont="1" applyFill="1" applyBorder="1" applyAlignment="1">
      <alignment horizontal="center" vertical="center"/>
    </xf>
    <xf numFmtId="0" fontId="14" fillId="6" borderId="0" xfId="0" applyFont="1" applyFill="1" applyAlignment="1">
      <alignment horizontal="center" vertical="center"/>
    </xf>
    <xf numFmtId="0" fontId="0" fillId="0" borderId="0" xfId="0"/>
    <xf numFmtId="0" fontId="23" fillId="0" borderId="0" xfId="0" applyFont="1" applyBorder="1"/>
    <xf numFmtId="0" fontId="86" fillId="27" borderId="0" xfId="0" applyFont="1" applyFill="1"/>
    <xf numFmtId="0" fontId="87" fillId="27" borderId="0" xfId="0" applyFont="1" applyFill="1"/>
    <xf numFmtId="14" fontId="6" fillId="0" borderId="0" xfId="0" applyNumberFormat="1" applyFont="1" applyAlignment="1">
      <alignment horizontal="right" vertical="center"/>
    </xf>
    <xf numFmtId="0" fontId="88" fillId="0" borderId="0" xfId="0" applyFont="1"/>
    <xf numFmtId="164" fontId="89" fillId="0" borderId="0" xfId="0" applyNumberFormat="1" applyFont="1" applyAlignment="1">
      <alignment vertical="top"/>
    </xf>
    <xf numFmtId="0" fontId="0" fillId="0" borderId="0" xfId="0"/>
    <xf numFmtId="9" fontId="86" fillId="0" borderId="0" xfId="0" applyNumberFormat="1" applyFont="1"/>
    <xf numFmtId="0" fontId="86" fillId="0" borderId="0" xfId="0" applyFont="1"/>
    <xf numFmtId="8" fontId="86" fillId="0" borderId="0" xfId="0" applyNumberFormat="1" applyFont="1"/>
    <xf numFmtId="10" fontId="86" fillId="0" borderId="0" xfId="0" applyNumberFormat="1" applyFont="1"/>
    <xf numFmtId="3" fontId="86" fillId="0" borderId="0" xfId="0" applyNumberFormat="1" applyFont="1"/>
    <xf numFmtId="9" fontId="23" fillId="0" borderId="0" xfId="0" applyNumberFormat="1" applyFont="1" applyFill="1"/>
    <xf numFmtId="1" fontId="55" fillId="11" borderId="21" xfId="0" applyNumberFormat="1" applyFont="1" applyFill="1" applyBorder="1" applyAlignment="1">
      <alignment horizontal="center" vertical="center"/>
    </xf>
    <xf numFmtId="1" fontId="55" fillId="0" borderId="21" xfId="0" applyNumberFormat="1" applyFont="1" applyFill="1" applyBorder="1" applyAlignment="1">
      <alignment horizontal="center" vertical="center"/>
    </xf>
    <xf numFmtId="1" fontId="55" fillId="0" borderId="30" xfId="0" applyNumberFormat="1" applyFont="1" applyFill="1" applyBorder="1" applyAlignment="1">
      <alignment horizontal="center" vertical="center"/>
    </xf>
    <xf numFmtId="0" fontId="84" fillId="4" borderId="65" xfId="0" applyFont="1" applyFill="1" applyBorder="1" applyAlignment="1">
      <alignment vertical="top"/>
    </xf>
    <xf numFmtId="0" fontId="83" fillId="3" borderId="65" xfId="0" applyFont="1" applyFill="1" applyBorder="1" applyAlignment="1">
      <alignment vertical="top"/>
    </xf>
    <xf numFmtId="0" fontId="6" fillId="0" borderId="0" xfId="0" applyFont="1"/>
    <xf numFmtId="0" fontId="84" fillId="33" borderId="65" xfId="0" applyFont="1" applyFill="1" applyBorder="1" applyAlignment="1">
      <alignment vertical="top"/>
    </xf>
    <xf numFmtId="1" fontId="55" fillId="11" borderId="40" xfId="0" applyNumberFormat="1" applyFont="1" applyFill="1" applyBorder="1" applyAlignment="1">
      <alignment horizontal="center" vertical="center"/>
    </xf>
    <xf numFmtId="0" fontId="6" fillId="0" borderId="58"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179" fontId="83" fillId="0" borderId="0" xfId="0" applyNumberFormat="1" applyFont="1" applyFill="1" applyBorder="1" applyAlignment="1">
      <alignment horizontal="right" vertical="top"/>
    </xf>
    <xf numFmtId="179" fontId="84" fillId="0" borderId="0" xfId="0" applyNumberFormat="1" applyFont="1" applyFill="1" applyBorder="1" applyAlignment="1">
      <alignment horizontal="right" vertical="top"/>
    </xf>
    <xf numFmtId="0" fontId="14" fillId="0" borderId="0" xfId="0" applyFont="1" applyFill="1" applyAlignment="1">
      <alignment horizontal="center" vertical="center"/>
    </xf>
    <xf numFmtId="0" fontId="6" fillId="0" borderId="0" xfId="0" applyFont="1" applyFill="1"/>
    <xf numFmtId="0" fontId="14" fillId="0" borderId="0" xfId="0" applyFont="1" applyFill="1" applyBorder="1" applyAlignment="1">
      <alignment horizontal="center" vertical="center"/>
    </xf>
    <xf numFmtId="0" fontId="6" fillId="0" borderId="0" xfId="0" applyFont="1" applyFill="1" applyAlignment="1">
      <alignment vertical="center"/>
    </xf>
    <xf numFmtId="0" fontId="0" fillId="0" borderId="0" xfId="0" applyFill="1" applyBorder="1" applyAlignment="1">
      <alignment vertical="center"/>
    </xf>
    <xf numFmtId="176" fontId="15" fillId="34" borderId="0" xfId="0" applyNumberFormat="1" applyFont="1" applyFill="1" applyBorder="1" applyAlignment="1">
      <alignment horizontal="right" vertical="center"/>
    </xf>
    <xf numFmtId="0" fontId="15" fillId="34" borderId="0" xfId="0" applyFont="1" applyFill="1" applyBorder="1" applyAlignment="1">
      <alignment vertical="center"/>
    </xf>
    <xf numFmtId="0" fontId="52" fillId="34" borderId="0" xfId="0" applyFont="1" applyFill="1" applyBorder="1" applyAlignment="1">
      <alignment vertical="center"/>
    </xf>
    <xf numFmtId="176" fontId="52" fillId="0" borderId="0" xfId="0" applyNumberFormat="1" applyFont="1" applyBorder="1" applyAlignment="1">
      <alignment horizontal="right" vertical="center"/>
    </xf>
    <xf numFmtId="176" fontId="52" fillId="34" borderId="0" xfId="0" applyNumberFormat="1" applyFont="1" applyFill="1" applyBorder="1" applyAlignment="1">
      <alignment horizontal="right" vertical="center"/>
    </xf>
    <xf numFmtId="0" fontId="6" fillId="0" borderId="0" xfId="0" applyFont="1" applyAlignment="1">
      <alignment vertical="center"/>
    </xf>
    <xf numFmtId="0" fontId="83" fillId="3" borderId="65" xfId="0" applyFont="1" applyFill="1" applyBorder="1" applyAlignment="1">
      <alignment vertical="top"/>
    </xf>
    <xf numFmtId="0" fontId="84" fillId="33" borderId="65" xfId="0" applyFont="1" applyFill="1" applyBorder="1" applyAlignment="1">
      <alignment vertical="top"/>
    </xf>
    <xf numFmtId="14" fontId="6" fillId="6" borderId="0" xfId="0" applyNumberFormat="1" applyFont="1" applyFill="1" applyAlignment="1">
      <alignment horizontal="right"/>
    </xf>
    <xf numFmtId="0" fontId="6" fillId="3" borderId="65" xfId="0" applyFont="1" applyFill="1" applyBorder="1" applyAlignment="1">
      <alignment vertical="center" wrapText="1"/>
    </xf>
    <xf numFmtId="0" fontId="6" fillId="3" borderId="65" xfId="0" applyFont="1" applyFill="1" applyBorder="1" applyAlignment="1">
      <alignment vertical="center"/>
    </xf>
    <xf numFmtId="176" fontId="6" fillId="0" borderId="66" xfId="0" applyNumberFormat="1" applyFont="1" applyBorder="1" applyAlignment="1">
      <alignment horizontal="right" vertical="center"/>
    </xf>
    <xf numFmtId="0" fontId="7" fillId="33" borderId="65" xfId="0" applyFont="1" applyFill="1" applyBorder="1" applyAlignment="1">
      <alignment vertical="center"/>
    </xf>
    <xf numFmtId="176" fontId="7" fillId="33" borderId="67" xfId="0" applyNumberFormat="1" applyFont="1" applyFill="1" applyBorder="1" applyAlignment="1">
      <alignment horizontal="right" vertical="center"/>
    </xf>
    <xf numFmtId="0" fontId="6" fillId="4" borderId="71" xfId="0" applyFont="1" applyFill="1" applyBorder="1" applyAlignment="1">
      <alignment vertical="center"/>
    </xf>
    <xf numFmtId="0" fontId="7" fillId="4" borderId="68" xfId="0" applyFont="1" applyFill="1" applyBorder="1" applyAlignment="1">
      <alignment vertical="center"/>
    </xf>
    <xf numFmtId="176" fontId="7" fillId="4" borderId="67" xfId="0" applyNumberFormat="1" applyFont="1" applyFill="1" applyBorder="1" applyAlignment="1">
      <alignment horizontal="right" vertical="center"/>
    </xf>
    <xf numFmtId="166" fontId="6" fillId="0" borderId="0" xfId="1" applyNumberFormat="1" applyFont="1"/>
    <xf numFmtId="0" fontId="6" fillId="0" borderId="0" xfId="0" applyFont="1" applyAlignment="1">
      <alignment vertical="center"/>
    </xf>
    <xf numFmtId="0" fontId="6" fillId="0" borderId="0" xfId="0" applyFont="1"/>
    <xf numFmtId="0" fontId="0" fillId="0" borderId="0" xfId="0"/>
    <xf numFmtId="0" fontId="52" fillId="0" borderId="0" xfId="0" applyFont="1" applyAlignment="1">
      <alignment vertical="center"/>
    </xf>
    <xf numFmtId="0" fontId="52" fillId="6" borderId="0" xfId="0" applyFont="1" applyFill="1" applyAlignment="1">
      <alignment vertical="center"/>
    </xf>
    <xf numFmtId="0" fontId="6" fillId="0" borderId="0" xfId="0" applyFont="1" applyBorder="1" applyAlignment="1"/>
    <xf numFmtId="0" fontId="93" fillId="6" borderId="0" xfId="12" applyFont="1" applyFill="1" applyAlignment="1">
      <alignment vertical="center"/>
    </xf>
    <xf numFmtId="0" fontId="53" fillId="0" borderId="0" xfId="0" applyFont="1" applyBorder="1" applyAlignment="1">
      <alignment vertical="center"/>
    </xf>
    <xf numFmtId="0" fontId="97" fillId="6" borderId="20" xfId="0" applyFont="1" applyFill="1" applyBorder="1" applyAlignment="1">
      <alignment horizontal="center" vertical="center" wrapText="1"/>
    </xf>
    <xf numFmtId="0" fontId="6" fillId="0" borderId="0" xfId="0" applyFont="1" applyFill="1" applyAlignment="1">
      <alignment vertical="center" wrapText="1"/>
    </xf>
    <xf numFmtId="0" fontId="104" fillId="22" borderId="0" xfId="12" applyFont="1" applyFill="1" applyAlignment="1">
      <alignment vertical="center"/>
    </xf>
    <xf numFmtId="0" fontId="52" fillId="22" borderId="0" xfId="0" applyFont="1" applyFill="1" applyAlignment="1">
      <alignment vertical="center"/>
    </xf>
    <xf numFmtId="0" fontId="0" fillId="0" borderId="0" xfId="0" applyFill="1" applyAlignment="1">
      <alignment horizontal="center" vertical="center" wrapText="1"/>
    </xf>
    <xf numFmtId="14" fontId="6" fillId="0" borderId="0" xfId="0" applyNumberFormat="1" applyFont="1" applyAlignment="1">
      <alignment vertical="center"/>
    </xf>
    <xf numFmtId="0" fontId="6" fillId="36" borderId="0" xfId="0" applyFont="1" applyFill="1"/>
    <xf numFmtId="0" fontId="7" fillId="36" borderId="0" xfId="0" applyFont="1" applyFill="1" applyAlignment="1">
      <alignment vertical="center"/>
    </xf>
    <xf numFmtId="0" fontId="6" fillId="36" borderId="0" xfId="0" applyFont="1" applyFill="1" applyBorder="1" applyAlignment="1">
      <alignment horizontal="center" vertical="center"/>
    </xf>
    <xf numFmtId="0" fontId="6" fillId="22" borderId="20" xfId="0" applyFont="1" applyFill="1" applyBorder="1" applyAlignment="1">
      <alignment horizontal="left" vertical="center" wrapText="1"/>
    </xf>
    <xf numFmtId="0" fontId="51" fillId="29" borderId="72" xfId="0" applyFont="1" applyFill="1" applyBorder="1" applyAlignment="1">
      <alignment horizontal="center" vertical="center" wrapText="1"/>
    </xf>
    <xf numFmtId="0" fontId="51" fillId="29" borderId="76"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73" xfId="0" applyFont="1" applyFill="1" applyBorder="1" applyAlignment="1">
      <alignment horizontal="left" vertical="center" wrapText="1"/>
    </xf>
    <xf numFmtId="0" fontId="6" fillId="0" borderId="0" xfId="0" applyFont="1" applyFill="1" applyBorder="1" applyAlignment="1">
      <alignment vertical="center"/>
    </xf>
    <xf numFmtId="0" fontId="7" fillId="22" borderId="20" xfId="0" applyFont="1" applyFill="1" applyBorder="1" applyAlignment="1">
      <alignment horizontal="left" vertical="center" wrapText="1"/>
    </xf>
    <xf numFmtId="0" fontId="74" fillId="0" borderId="75" xfId="0" applyFont="1" applyFill="1" applyBorder="1" applyAlignment="1">
      <alignment horizontal="center" wrapText="1"/>
    </xf>
    <xf numFmtId="0" fontId="6" fillId="0" borderId="0" xfId="0" applyFont="1" applyFill="1" applyAlignment="1">
      <alignment horizontal="left" vertical="center" wrapText="1"/>
    </xf>
    <xf numFmtId="0" fontId="6" fillId="0" borderId="0" xfId="0" applyFont="1" applyAlignment="1">
      <alignment vertical="center"/>
    </xf>
    <xf numFmtId="0" fontId="66" fillId="36" borderId="0" xfId="0" applyFont="1" applyFill="1" applyAlignment="1">
      <alignment vertical="center"/>
    </xf>
    <xf numFmtId="0" fontId="0" fillId="36" borderId="0" xfId="0" applyFill="1"/>
    <xf numFmtId="0" fontId="68" fillId="36" borderId="0" xfId="0" applyFont="1" applyFill="1" applyAlignment="1">
      <alignment vertical="center"/>
    </xf>
    <xf numFmtId="0" fontId="25" fillId="36" borderId="0" xfId="0" applyFont="1" applyFill="1"/>
    <xf numFmtId="0" fontId="22" fillId="36" borderId="0" xfId="0" applyFont="1" applyFill="1" applyAlignment="1">
      <alignment vertical="center" wrapText="1"/>
    </xf>
    <xf numFmtId="0" fontId="69" fillId="36" borderId="0" xfId="0" applyFont="1" applyFill="1" applyAlignment="1">
      <alignment vertical="center"/>
    </xf>
    <xf numFmtId="0" fontId="70" fillId="36" borderId="0" xfId="0" applyFont="1" applyFill="1" applyAlignment="1">
      <alignment vertical="center"/>
    </xf>
    <xf numFmtId="0" fontId="6" fillId="36" borderId="0" xfId="0" applyFont="1" applyFill="1" applyAlignment="1"/>
    <xf numFmtId="164" fontId="8" fillId="6" borderId="0" xfId="0" applyNumberFormat="1" applyFont="1" applyFill="1" applyAlignment="1">
      <alignment vertical="top"/>
    </xf>
    <xf numFmtId="14" fontId="74" fillId="6" borderId="0" xfId="0" applyNumberFormat="1" applyFont="1" applyFill="1"/>
    <xf numFmtId="165" fontId="81" fillId="0" borderId="61" xfId="0" applyNumberFormat="1" applyFont="1" applyBorder="1" applyAlignment="1">
      <alignment horizontal="right" vertical="top"/>
    </xf>
    <xf numFmtId="0" fontId="6" fillId="3" borderId="0" xfId="0" applyFont="1" applyFill="1" applyBorder="1" applyAlignment="1">
      <alignment horizontal="center" vertical="center"/>
    </xf>
    <xf numFmtId="0" fontId="6" fillId="36" borderId="0" xfId="0" applyFont="1" applyFill="1" applyBorder="1" applyAlignment="1">
      <alignment horizontal="center" vertical="center"/>
    </xf>
    <xf numFmtId="0" fontId="0" fillId="0" borderId="0" xfId="0"/>
    <xf numFmtId="0" fontId="0" fillId="0" borderId="0" xfId="0"/>
    <xf numFmtId="3" fontId="22" fillId="6" borderId="1" xfId="0" applyNumberFormat="1" applyFont="1" applyFill="1" applyBorder="1" applyAlignment="1">
      <alignment vertical="center"/>
    </xf>
    <xf numFmtId="0" fontId="108" fillId="0" borderId="0" xfId="0" applyFont="1" applyAlignment="1">
      <alignment horizontal="left" vertical="center" wrapText="1"/>
    </xf>
    <xf numFmtId="3" fontId="108" fillId="19" borderId="12" xfId="0" applyNumberFormat="1" applyFont="1" applyFill="1" applyBorder="1" applyAlignment="1">
      <alignment horizontal="center" vertical="center" wrapText="1"/>
    </xf>
    <xf numFmtId="3" fontId="108" fillId="0" borderId="0" xfId="0" applyNumberFormat="1" applyFont="1" applyAlignment="1">
      <alignment horizontal="center" vertical="center" wrapText="1"/>
    </xf>
    <xf numFmtId="3" fontId="108" fillId="19" borderId="0" xfId="0" applyNumberFormat="1" applyFont="1" applyFill="1" applyAlignment="1">
      <alignment horizontal="center" vertical="center" wrapText="1"/>
    </xf>
    <xf numFmtId="3" fontId="108" fillId="0" borderId="12" xfId="0" applyNumberFormat="1" applyFont="1" applyBorder="1" applyAlignment="1">
      <alignment horizontal="center" vertical="center" wrapText="1"/>
    </xf>
    <xf numFmtId="3" fontId="108" fillId="19" borderId="13" xfId="0" applyNumberFormat="1" applyFont="1" applyFill="1" applyBorder="1" applyAlignment="1">
      <alignment horizontal="center" vertical="center"/>
    </xf>
    <xf numFmtId="3" fontId="108" fillId="19" borderId="2" xfId="0" applyNumberFormat="1" applyFont="1" applyFill="1" applyBorder="1" applyAlignment="1">
      <alignment horizontal="center" vertical="center" wrapText="1"/>
    </xf>
    <xf numFmtId="3" fontId="108" fillId="0" borderId="2" xfId="0" applyNumberFormat="1" applyFont="1" applyBorder="1" applyAlignment="1">
      <alignment horizontal="center" vertical="center" wrapText="1"/>
    </xf>
    <xf numFmtId="3" fontId="108" fillId="19" borderId="3" xfId="0" applyNumberFormat="1" applyFont="1" applyFill="1" applyBorder="1" applyAlignment="1">
      <alignment horizontal="center" vertical="center" wrapText="1"/>
    </xf>
    <xf numFmtId="3" fontId="108" fillId="0" borderId="3" xfId="0" applyNumberFormat="1" applyFont="1" applyBorder="1" applyAlignment="1">
      <alignment horizontal="center" vertical="center" wrapText="1"/>
    </xf>
    <xf numFmtId="0" fontId="108" fillId="0" borderId="0" xfId="0" applyFont="1" applyAlignment="1">
      <alignment horizontal="left" vertical="center"/>
    </xf>
    <xf numFmtId="3" fontId="108" fillId="0" borderId="0" xfId="0" applyNumberFormat="1" applyFont="1" applyAlignment="1">
      <alignment horizontal="center" vertical="center"/>
    </xf>
    <xf numFmtId="0" fontId="108" fillId="0" borderId="0" xfId="0" applyFont="1" applyAlignment="1">
      <alignment vertical="center" wrapText="1"/>
    </xf>
    <xf numFmtId="0" fontId="108" fillId="24" borderId="0" xfId="0" applyFont="1" applyFill="1" applyAlignment="1">
      <alignment vertical="center" wrapText="1"/>
    </xf>
    <xf numFmtId="3" fontId="108" fillId="24" borderId="0" xfId="0" applyNumberFormat="1" applyFont="1" applyFill="1" applyAlignment="1">
      <alignment horizontal="center" vertical="center"/>
    </xf>
    <xf numFmtId="0" fontId="0" fillId="6" borderId="0" xfId="0" applyFont="1" applyFill="1" applyBorder="1" applyAlignment="1">
      <alignment horizontal="left" vertical="center"/>
    </xf>
    <xf numFmtId="0" fontId="89" fillId="0" borderId="0" xfId="0" applyFont="1" applyAlignment="1">
      <alignment vertical="top"/>
    </xf>
    <xf numFmtId="0" fontId="22" fillId="36" borderId="0" xfId="0" applyFont="1" applyFill="1" applyAlignment="1">
      <alignment vertical="center"/>
    </xf>
    <xf numFmtId="0" fontId="34" fillId="0" borderId="8" xfId="0" applyFont="1" applyFill="1" applyBorder="1" applyAlignment="1">
      <alignment horizontal="left" vertical="center" indent="5"/>
    </xf>
    <xf numFmtId="0" fontId="34" fillId="0" borderId="0" xfId="0" applyFont="1" applyFill="1" applyBorder="1" applyAlignment="1">
      <alignment horizontal="left" vertical="center" indent="5"/>
    </xf>
    <xf numFmtId="0" fontId="34" fillId="0" borderId="28" xfId="0" applyFont="1" applyFill="1" applyBorder="1" applyAlignment="1">
      <alignment horizontal="left" vertical="center" indent="5"/>
    </xf>
    <xf numFmtId="9" fontId="34" fillId="11" borderId="38" xfId="0" applyNumberFormat="1" applyFont="1" applyFill="1" applyBorder="1" applyAlignment="1">
      <alignment horizontal="center" vertical="center" wrapText="1"/>
    </xf>
    <xf numFmtId="0" fontId="39" fillId="12" borderId="10" xfId="0" applyFont="1" applyFill="1" applyBorder="1" applyAlignment="1">
      <alignment horizontal="center" textRotation="90" wrapText="1"/>
    </xf>
    <xf numFmtId="0" fontId="39" fillId="12" borderId="36" xfId="0" applyFont="1" applyFill="1" applyBorder="1" applyAlignment="1">
      <alignment horizontal="center" textRotation="90" wrapText="1"/>
    </xf>
    <xf numFmtId="166" fontId="34" fillId="0" borderId="38" xfId="0" applyNumberFormat="1" applyFont="1" applyFill="1" applyBorder="1" applyAlignment="1">
      <alignment horizontal="center" vertical="center" wrapText="1"/>
    </xf>
    <xf numFmtId="0" fontId="34" fillId="11" borderId="21" xfId="0" applyFont="1" applyFill="1" applyBorder="1" applyAlignment="1">
      <alignment horizontal="left" vertical="center" wrapText="1" indent="1"/>
    </xf>
    <xf numFmtId="0" fontId="34" fillId="11" borderId="0" xfId="0" applyFont="1" applyFill="1" applyBorder="1" applyAlignment="1">
      <alignment horizontal="left" vertical="center" wrapText="1" indent="1"/>
    </xf>
    <xf numFmtId="0" fontId="34" fillId="0" borderId="21" xfId="0" applyFont="1" applyFill="1" applyBorder="1" applyAlignment="1">
      <alignment horizontal="left" vertical="top" wrapText="1" indent="2"/>
    </xf>
    <xf numFmtId="0" fontId="34" fillId="0" borderId="0" xfId="0" applyFont="1" applyFill="1" applyBorder="1" applyAlignment="1">
      <alignment horizontal="left" vertical="top" wrapText="1" indent="2"/>
    </xf>
    <xf numFmtId="0" fontId="34" fillId="0" borderId="4" xfId="0" applyFont="1" applyFill="1" applyBorder="1" applyAlignment="1">
      <alignment horizontal="left" vertical="top" wrapText="1" indent="2"/>
    </xf>
    <xf numFmtId="0" fontId="34" fillId="11" borderId="4" xfId="0" applyFont="1" applyFill="1" applyBorder="1" applyAlignment="1">
      <alignment horizontal="left" vertical="center" wrapText="1" indent="1"/>
    </xf>
    <xf numFmtId="0" fontId="34" fillId="0" borderId="21" xfId="0" applyFont="1" applyFill="1" applyBorder="1" applyAlignment="1">
      <alignment horizontal="left" vertical="center" wrapText="1" indent="2"/>
    </xf>
    <xf numFmtId="0" fontId="34" fillId="0" borderId="0" xfId="0" applyFont="1" applyFill="1" applyBorder="1" applyAlignment="1">
      <alignment horizontal="left" vertical="center" wrapText="1" indent="2"/>
    </xf>
    <xf numFmtId="0" fontId="34" fillId="0" borderId="4" xfId="0" applyFont="1" applyFill="1" applyBorder="1" applyAlignment="1">
      <alignment horizontal="left" vertical="center" wrapText="1" indent="2"/>
    </xf>
    <xf numFmtId="0" fontId="34" fillId="0" borderId="21" xfId="0" applyFont="1" applyFill="1" applyBorder="1" applyAlignment="1">
      <alignment horizontal="left" vertical="center" wrapText="1" indent="1"/>
    </xf>
    <xf numFmtId="0" fontId="34" fillId="0" borderId="0" xfId="0" applyFont="1" applyFill="1" applyBorder="1" applyAlignment="1">
      <alignment horizontal="left" vertical="center" wrapText="1" indent="1"/>
    </xf>
    <xf numFmtId="1" fontId="55" fillId="11" borderId="21" xfId="0" applyNumberFormat="1" applyFont="1" applyFill="1" applyBorder="1" applyAlignment="1">
      <alignment horizontal="center" vertical="center"/>
    </xf>
    <xf numFmtId="1" fontId="55" fillId="11" borderId="0" xfId="0" applyNumberFormat="1" applyFont="1" applyFill="1" applyBorder="1" applyAlignment="1">
      <alignment horizontal="center" vertical="center"/>
    </xf>
    <xf numFmtId="1" fontId="55" fillId="0" borderId="21" xfId="0" applyNumberFormat="1" applyFont="1" applyFill="1" applyBorder="1" applyAlignment="1">
      <alignment horizontal="center" vertical="center"/>
    </xf>
    <xf numFmtId="1" fontId="55" fillId="0" borderId="0" xfId="0" applyNumberFormat="1" applyFont="1" applyFill="1" applyBorder="1" applyAlignment="1">
      <alignment horizontal="center" vertical="center"/>
    </xf>
    <xf numFmtId="2" fontId="55" fillId="0" borderId="22" xfId="0" applyNumberFormat="1" applyFont="1" applyFill="1" applyBorder="1" applyAlignment="1">
      <alignment horizontal="center" vertical="center"/>
    </xf>
    <xf numFmtId="2" fontId="55" fillId="11" borderId="22" xfId="0" applyNumberFormat="1" applyFont="1" applyFill="1" applyBorder="1" applyAlignment="1">
      <alignment horizontal="center" vertical="center"/>
    </xf>
    <xf numFmtId="2" fontId="55" fillId="0" borderId="28" xfId="0" applyNumberFormat="1" applyFont="1" applyFill="1" applyBorder="1" applyAlignment="1">
      <alignment horizontal="center" vertical="center"/>
    </xf>
    <xf numFmtId="0" fontId="39" fillId="12" borderId="40" xfId="0" applyFont="1" applyFill="1" applyBorder="1" applyAlignment="1">
      <alignment horizontal="center" textRotation="90" wrapText="1"/>
    </xf>
    <xf numFmtId="0" fontId="39" fillId="12" borderId="41" xfId="0" applyFont="1" applyFill="1" applyBorder="1" applyAlignment="1">
      <alignment horizontal="center" textRotation="90" wrapText="1"/>
    </xf>
    <xf numFmtId="0" fontId="39" fillId="12" borderId="0" xfId="0" applyFont="1" applyFill="1" applyBorder="1" applyAlignment="1">
      <alignment horizontal="center" textRotation="90" wrapText="1"/>
    </xf>
    <xf numFmtId="0" fontId="39" fillId="12" borderId="28" xfId="0" applyFont="1" applyFill="1" applyBorder="1" applyAlignment="1">
      <alignment horizontal="center" textRotation="90" wrapText="1"/>
    </xf>
    <xf numFmtId="2" fontId="55" fillId="11" borderId="42" xfId="0" applyNumberFormat="1" applyFont="1" applyFill="1" applyBorder="1" applyAlignment="1">
      <alignment horizontal="center" vertical="center"/>
    </xf>
    <xf numFmtId="0" fontId="39" fillId="12" borderId="21" xfId="0" applyFont="1" applyFill="1" applyBorder="1" applyAlignment="1">
      <alignment horizontal="center" textRotation="90" wrapText="1"/>
    </xf>
    <xf numFmtId="0" fontId="39" fillId="12" borderId="46" xfId="0" applyFont="1" applyFill="1" applyBorder="1" applyAlignment="1">
      <alignment horizontal="center" textRotation="90" wrapText="1"/>
    </xf>
    <xf numFmtId="165" fontId="55" fillId="11" borderId="22" xfId="0" applyNumberFormat="1" applyFont="1" applyFill="1" applyBorder="1" applyAlignment="1">
      <alignment horizontal="center" vertical="center"/>
    </xf>
    <xf numFmtId="165" fontId="55" fillId="11" borderId="21" xfId="1" applyNumberFormat="1" applyFont="1" applyFill="1" applyBorder="1" applyAlignment="1">
      <alignment horizontal="center" vertical="center"/>
    </xf>
    <xf numFmtId="165" fontId="55" fillId="11" borderId="0" xfId="1" applyNumberFormat="1" applyFont="1" applyFill="1" applyBorder="1" applyAlignment="1">
      <alignment horizontal="center" vertical="center"/>
    </xf>
    <xf numFmtId="165" fontId="55" fillId="11" borderId="28" xfId="1" applyNumberFormat="1" applyFont="1" applyFill="1" applyBorder="1" applyAlignment="1">
      <alignment horizontal="center" vertical="center"/>
    </xf>
    <xf numFmtId="165" fontId="55" fillId="11" borderId="39" xfId="1" applyNumberFormat="1" applyFont="1" applyFill="1" applyBorder="1" applyAlignment="1">
      <alignment horizontal="center" vertical="center"/>
    </xf>
    <xf numFmtId="165" fontId="55" fillId="11" borderId="40" xfId="1" applyNumberFormat="1" applyFont="1" applyFill="1" applyBorder="1" applyAlignment="1">
      <alignment horizontal="center" vertical="center"/>
    </xf>
    <xf numFmtId="165" fontId="55" fillId="11" borderId="41" xfId="1" applyNumberFormat="1" applyFont="1" applyFill="1" applyBorder="1" applyAlignment="1">
      <alignment horizontal="center" vertical="center"/>
    </xf>
    <xf numFmtId="165" fontId="55" fillId="0" borderId="21" xfId="1" applyNumberFormat="1" applyFont="1" applyFill="1" applyBorder="1" applyAlignment="1">
      <alignment horizontal="center" vertical="center"/>
    </xf>
    <xf numFmtId="165" fontId="55" fillId="0" borderId="0" xfId="1" applyNumberFormat="1" applyFont="1" applyFill="1" applyBorder="1" applyAlignment="1">
      <alignment horizontal="center" vertical="center"/>
    </xf>
    <xf numFmtId="165" fontId="55" fillId="0" borderId="28" xfId="1" applyNumberFormat="1" applyFont="1" applyFill="1" applyBorder="1" applyAlignment="1">
      <alignment horizontal="center" vertical="center"/>
    </xf>
    <xf numFmtId="165" fontId="55" fillId="0" borderId="28" xfId="0" applyNumberFormat="1" applyFont="1" applyFill="1" applyBorder="1" applyAlignment="1">
      <alignment horizontal="center" vertical="center"/>
    </xf>
    <xf numFmtId="165" fontId="55" fillId="0" borderId="22" xfId="0" applyNumberFormat="1" applyFont="1" applyFill="1" applyBorder="1" applyAlignment="1">
      <alignment horizontal="center" vertical="center"/>
    </xf>
    <xf numFmtId="170" fontId="55" fillId="0" borderId="22" xfId="0" applyNumberFormat="1" applyFont="1" applyFill="1" applyBorder="1" applyAlignment="1">
      <alignment horizontal="center" vertical="center"/>
    </xf>
    <xf numFmtId="170" fontId="55" fillId="11" borderId="22" xfId="0" applyNumberFormat="1" applyFont="1" applyFill="1" applyBorder="1" applyAlignment="1">
      <alignment horizontal="center" vertical="center"/>
    </xf>
    <xf numFmtId="0" fontId="42" fillId="12" borderId="0" xfId="0" applyFont="1" applyFill="1" applyBorder="1" applyAlignment="1">
      <alignment horizontal="center" textRotation="90" wrapText="1"/>
    </xf>
    <xf numFmtId="0" fontId="42" fillId="12" borderId="36" xfId="0" applyFont="1" applyFill="1" applyBorder="1" applyAlignment="1">
      <alignment horizontal="center" textRotation="90" wrapText="1"/>
    </xf>
    <xf numFmtId="175" fontId="55" fillId="11" borderId="39" xfId="0" applyNumberFormat="1" applyFont="1" applyFill="1" applyBorder="1" applyAlignment="1">
      <alignment horizontal="center" vertical="center"/>
    </xf>
    <xf numFmtId="175" fontId="55" fillId="11" borderId="40" xfId="0" applyNumberFormat="1" applyFont="1" applyFill="1" applyBorder="1" applyAlignment="1">
      <alignment horizontal="center" vertical="center"/>
    </xf>
    <xf numFmtId="175" fontId="55" fillId="11" borderId="41" xfId="0" applyNumberFormat="1" applyFont="1" applyFill="1" applyBorder="1" applyAlignment="1">
      <alignment horizontal="center" vertical="center"/>
    </xf>
    <xf numFmtId="175" fontId="55" fillId="0" borderId="22" xfId="0" applyNumberFormat="1" applyFont="1" applyFill="1" applyBorder="1" applyAlignment="1">
      <alignment horizontal="center" vertical="center"/>
    </xf>
    <xf numFmtId="175" fontId="55" fillId="11" borderId="22" xfId="0" applyNumberFormat="1" applyFont="1" applyFill="1" applyBorder="1" applyAlignment="1">
      <alignment horizontal="center" vertical="center"/>
    </xf>
    <xf numFmtId="1" fontId="55" fillId="0" borderId="30" xfId="0" applyNumberFormat="1" applyFont="1" applyFill="1" applyBorder="1" applyAlignment="1">
      <alignment horizontal="center" vertical="center"/>
    </xf>
    <xf numFmtId="1" fontId="55" fillId="0" borderId="11" xfId="0" applyNumberFormat="1" applyFont="1" applyFill="1" applyBorder="1" applyAlignment="1">
      <alignment horizontal="center" vertical="center"/>
    </xf>
    <xf numFmtId="165" fontId="47" fillId="12" borderId="40" xfId="1" applyNumberFormat="1" applyFont="1" applyFill="1" applyBorder="1" applyAlignment="1">
      <alignment horizontal="center" vertical="center"/>
    </xf>
    <xf numFmtId="2" fontId="47" fillId="12" borderId="40" xfId="0" applyNumberFormat="1" applyFont="1" applyFill="1" applyBorder="1" applyAlignment="1">
      <alignment horizontal="center" vertical="center"/>
    </xf>
    <xf numFmtId="3" fontId="47" fillId="12" borderId="10" xfId="0" applyNumberFormat="1" applyFont="1" applyFill="1" applyBorder="1" applyAlignment="1">
      <alignment horizontal="center" vertical="center"/>
    </xf>
    <xf numFmtId="165" fontId="34" fillId="11" borderId="38" xfId="0" applyNumberFormat="1" applyFont="1" applyFill="1" applyBorder="1" applyAlignment="1">
      <alignment horizontal="center" vertical="center"/>
    </xf>
    <xf numFmtId="2" fontId="55" fillId="11" borderId="21" xfId="0" applyNumberFormat="1" applyFont="1" applyFill="1" applyBorder="1" applyAlignment="1">
      <alignment horizontal="center" vertical="center"/>
    </xf>
    <xf numFmtId="2" fontId="55" fillId="11" borderId="0" xfId="0" applyNumberFormat="1" applyFont="1" applyFill="1" applyBorder="1" applyAlignment="1">
      <alignment horizontal="center" vertical="center"/>
    </xf>
    <xf numFmtId="0" fontId="39" fillId="12" borderId="39" xfId="0" applyFont="1" applyFill="1" applyBorder="1" applyAlignment="1">
      <alignment horizontal="center" textRotation="90" wrapText="1"/>
    </xf>
    <xf numFmtId="165" fontId="55" fillId="11" borderId="42" xfId="0" applyNumberFormat="1" applyFont="1" applyFill="1" applyBorder="1" applyAlignment="1">
      <alignment horizontal="center" vertical="center"/>
    </xf>
    <xf numFmtId="0" fontId="17" fillId="7" borderId="0" xfId="0" applyFont="1" applyFill="1" applyAlignment="1">
      <alignment horizontal="right" vertical="center"/>
    </xf>
    <xf numFmtId="0" fontId="17" fillId="7" borderId="0" xfId="0" applyFont="1" applyFill="1" applyAlignment="1">
      <alignment horizontal="center" vertical="center"/>
    </xf>
    <xf numFmtId="175" fontId="55" fillId="0" borderId="43" xfId="0" applyNumberFormat="1" applyFont="1" applyFill="1" applyBorder="1" applyAlignment="1">
      <alignment horizontal="center" vertical="center"/>
    </xf>
    <xf numFmtId="175" fontId="47" fillId="12" borderId="39" xfId="0" applyNumberFormat="1" applyFont="1" applyFill="1" applyBorder="1" applyAlignment="1">
      <alignment horizontal="center" vertical="center"/>
    </xf>
    <xf numFmtId="175" fontId="47" fillId="12" borderId="40" xfId="0" applyNumberFormat="1" applyFont="1" applyFill="1" applyBorder="1" applyAlignment="1">
      <alignment horizontal="center" vertical="center"/>
    </xf>
    <xf numFmtId="175" fontId="47" fillId="12" borderId="41" xfId="0" applyNumberFormat="1" applyFont="1" applyFill="1" applyBorder="1" applyAlignment="1">
      <alignment horizontal="center" vertical="center"/>
    </xf>
    <xf numFmtId="0" fontId="34" fillId="0" borderId="4" xfId="0" applyFont="1" applyFill="1" applyBorder="1" applyAlignment="1">
      <alignment horizontal="left" vertical="center" wrapText="1" indent="1"/>
    </xf>
    <xf numFmtId="0" fontId="34" fillId="11" borderId="21" xfId="0" applyFont="1" applyFill="1" applyBorder="1" applyAlignment="1">
      <alignment horizontal="left" wrapText="1" indent="2"/>
    </xf>
    <xf numFmtId="0" fontId="34" fillId="11" borderId="0" xfId="0" applyFont="1" applyFill="1" applyBorder="1" applyAlignment="1">
      <alignment horizontal="left" wrapText="1" indent="2"/>
    </xf>
    <xf numFmtId="0" fontId="34" fillId="11" borderId="4" xfId="0" applyFont="1" applyFill="1" applyBorder="1" applyAlignment="1">
      <alignment horizontal="left" wrapText="1" indent="2"/>
    </xf>
    <xf numFmtId="0" fontId="34" fillId="11" borderId="21" xfId="0" applyFont="1" applyFill="1" applyBorder="1" applyAlignment="1">
      <alignment horizontal="left" vertical="center" wrapText="1" indent="2"/>
    </xf>
    <xf numFmtId="0" fontId="34" fillId="11" borderId="0" xfId="0" applyFont="1" applyFill="1" applyBorder="1" applyAlignment="1">
      <alignment horizontal="left" vertical="center" wrapText="1" indent="2"/>
    </xf>
    <xf numFmtId="0" fontId="34" fillId="11" borderId="4" xfId="0" applyFont="1" applyFill="1" applyBorder="1" applyAlignment="1">
      <alignment horizontal="left" vertical="center" wrapText="1" indent="2"/>
    </xf>
    <xf numFmtId="0" fontId="34" fillId="11" borderId="21" xfId="0" applyFont="1" applyFill="1" applyBorder="1" applyAlignment="1">
      <alignment horizontal="left" vertical="top" wrapText="1" indent="2"/>
    </xf>
    <xf numFmtId="0" fontId="34" fillId="11" borderId="0" xfId="0" applyFont="1" applyFill="1" applyBorder="1" applyAlignment="1">
      <alignment horizontal="left" vertical="top" wrapText="1" indent="2"/>
    </xf>
    <xf numFmtId="0" fontId="34" fillId="11" borderId="4" xfId="0" applyFont="1" applyFill="1" applyBorder="1" applyAlignment="1">
      <alignment horizontal="left" vertical="top" wrapText="1" indent="2"/>
    </xf>
    <xf numFmtId="0" fontId="34" fillId="0" borderId="21" xfId="0" applyFont="1" applyFill="1" applyBorder="1" applyAlignment="1">
      <alignment horizontal="left" wrapText="1" indent="1"/>
    </xf>
    <xf numFmtId="0" fontId="34" fillId="0" borderId="0" xfId="0" applyFont="1" applyFill="1" applyBorder="1" applyAlignment="1">
      <alignment horizontal="left" wrapText="1" indent="1"/>
    </xf>
    <xf numFmtId="0" fontId="34" fillId="0" borderId="4" xfId="0" applyFont="1" applyFill="1" applyBorder="1" applyAlignment="1">
      <alignment horizontal="left" wrapText="1" indent="1"/>
    </xf>
    <xf numFmtId="0" fontId="34" fillId="0" borderId="21" xfId="0" applyFont="1" applyFill="1" applyBorder="1" applyAlignment="1">
      <alignment horizontal="left" wrapText="1" indent="2"/>
    </xf>
    <xf numFmtId="0" fontId="34" fillId="0" borderId="0" xfId="0" applyFont="1" applyFill="1" applyBorder="1" applyAlignment="1">
      <alignment horizontal="left" wrapText="1" indent="2"/>
    </xf>
    <xf numFmtId="0" fontId="34" fillId="0" borderId="4" xfId="0" applyFont="1" applyFill="1" applyBorder="1" applyAlignment="1">
      <alignment horizontal="left" wrapText="1" indent="2"/>
    </xf>
    <xf numFmtId="165" fontId="55" fillId="11" borderId="21" xfId="0" applyNumberFormat="1" applyFont="1" applyFill="1" applyBorder="1" applyAlignment="1">
      <alignment horizontal="center" vertical="center"/>
    </xf>
    <xf numFmtId="165" fontId="55" fillId="11" borderId="28" xfId="0" applyNumberFormat="1" applyFont="1" applyFill="1" applyBorder="1" applyAlignment="1">
      <alignment horizontal="center" vertical="center"/>
    </xf>
    <xf numFmtId="165" fontId="55" fillId="0" borderId="21" xfId="0" applyNumberFormat="1" applyFont="1" applyFill="1" applyBorder="1" applyAlignment="1">
      <alignment horizontal="center" vertical="center"/>
    </xf>
    <xf numFmtId="2" fontId="55" fillId="0" borderId="21" xfId="0" applyNumberFormat="1" applyFont="1" applyFill="1" applyBorder="1" applyAlignment="1">
      <alignment horizontal="center" vertical="center"/>
    </xf>
    <xf numFmtId="0" fontId="34" fillId="11" borderId="8" xfId="0" applyFont="1" applyFill="1" applyBorder="1" applyAlignment="1">
      <alignment horizontal="left" vertical="center" wrapText="1" indent="1"/>
    </xf>
    <xf numFmtId="0" fontId="34" fillId="11" borderId="28" xfId="0" applyFont="1" applyFill="1" applyBorder="1" applyAlignment="1">
      <alignment horizontal="left" vertical="center" wrapText="1" indent="1"/>
    </xf>
    <xf numFmtId="0" fontId="39" fillId="12" borderId="6" xfId="0" applyFont="1" applyFill="1" applyBorder="1" applyAlignment="1">
      <alignment horizontal="center" vertical="center" wrapText="1"/>
    </xf>
    <xf numFmtId="0" fontId="39" fillId="12" borderId="10" xfId="0" applyFont="1" applyFill="1" applyBorder="1" applyAlignment="1">
      <alignment horizontal="center" vertical="center" wrapText="1"/>
    </xf>
    <xf numFmtId="0" fontId="39" fillId="12" borderId="9" xfId="0" applyFont="1" applyFill="1" applyBorder="1" applyAlignment="1">
      <alignment horizontal="center" vertical="center" wrapText="1"/>
    </xf>
    <xf numFmtId="0" fontId="39" fillId="12" borderId="11" xfId="0" applyFont="1" applyFill="1" applyBorder="1" applyAlignment="1">
      <alignment horizontal="center" vertical="center" wrapText="1"/>
    </xf>
    <xf numFmtId="0" fontId="34" fillId="11" borderId="6" xfId="0" applyFont="1" applyFill="1" applyBorder="1" applyAlignment="1">
      <alignment horizontal="left" vertical="center" wrapText="1" indent="1"/>
    </xf>
    <xf numFmtId="0" fontId="34" fillId="11" borderId="10" xfId="0" applyFont="1" applyFill="1" applyBorder="1" applyAlignment="1">
      <alignment horizontal="left" vertical="center" wrapText="1" indent="1"/>
    </xf>
    <xf numFmtId="0" fontId="34" fillId="11" borderId="34" xfId="0" applyFont="1" applyFill="1" applyBorder="1" applyAlignment="1">
      <alignment horizontal="left" vertical="center" wrapText="1" indent="1"/>
    </xf>
    <xf numFmtId="0" fontId="34" fillId="0" borderId="0" xfId="0" applyFont="1" applyFill="1" applyBorder="1" applyAlignment="1">
      <alignment horizontal="left" vertical="center"/>
    </xf>
    <xf numFmtId="165" fontId="55" fillId="11" borderId="31" xfId="0" applyNumberFormat="1" applyFont="1" applyFill="1" applyBorder="1" applyAlignment="1">
      <alignment horizontal="center" vertical="center"/>
    </xf>
    <xf numFmtId="165" fontId="55" fillId="11" borderId="34" xfId="0" applyNumberFormat="1" applyFont="1" applyFill="1" applyBorder="1" applyAlignment="1">
      <alignment horizontal="center" vertical="center"/>
    </xf>
    <xf numFmtId="165" fontId="55" fillId="11" borderId="44" xfId="0" applyNumberFormat="1" applyFont="1" applyFill="1" applyBorder="1" applyAlignment="1">
      <alignment horizontal="center" vertical="center"/>
    </xf>
    <xf numFmtId="1" fontId="55" fillId="11" borderId="39" xfId="0" applyNumberFormat="1" applyFont="1" applyFill="1" applyBorder="1" applyAlignment="1">
      <alignment horizontal="center" vertical="center"/>
    </xf>
    <xf numFmtId="1" fontId="55" fillId="11" borderId="40" xfId="0" applyNumberFormat="1" applyFont="1" applyFill="1" applyBorder="1" applyAlignment="1">
      <alignment horizontal="center" vertical="center"/>
    </xf>
    <xf numFmtId="171" fontId="55" fillId="11" borderId="21" xfId="0" applyNumberFormat="1" applyFont="1" applyFill="1" applyBorder="1" applyAlignment="1">
      <alignment horizontal="center" vertical="center"/>
    </xf>
    <xf numFmtId="171" fontId="55" fillId="11" borderId="28" xfId="0" applyNumberFormat="1" applyFont="1" applyFill="1" applyBorder="1" applyAlignment="1">
      <alignment horizontal="center" vertical="center"/>
    </xf>
    <xf numFmtId="0" fontId="34" fillId="12" borderId="21" xfId="0" applyFont="1" applyFill="1" applyBorder="1" applyAlignment="1">
      <alignment horizontal="center" vertical="center" wrapText="1"/>
    </xf>
    <xf numFmtId="0" fontId="34" fillId="12" borderId="0" xfId="0" applyFont="1" applyFill="1" applyBorder="1" applyAlignment="1">
      <alignment horizontal="center" vertical="center" wrapText="1"/>
    </xf>
    <xf numFmtId="0" fontId="34" fillId="12" borderId="4" xfId="0" applyFont="1" applyFill="1" applyBorder="1" applyAlignment="1">
      <alignment horizontal="center" vertical="center" wrapText="1"/>
    </xf>
    <xf numFmtId="170" fontId="55" fillId="0" borderId="43" xfId="0" applyNumberFormat="1" applyFont="1" applyFill="1" applyBorder="1" applyAlignment="1">
      <alignment horizontal="center" vertical="center"/>
    </xf>
    <xf numFmtId="165" fontId="34" fillId="11" borderId="27" xfId="0" applyNumberFormat="1" applyFont="1" applyFill="1" applyBorder="1" applyAlignment="1">
      <alignment horizontal="center" vertical="center"/>
    </xf>
    <xf numFmtId="165" fontId="34" fillId="11" borderId="0" xfId="0" applyNumberFormat="1" applyFont="1" applyFill="1" applyBorder="1" applyAlignment="1">
      <alignment horizontal="center" vertical="center"/>
    </xf>
    <xf numFmtId="165" fontId="34" fillId="0" borderId="27" xfId="0" applyNumberFormat="1" applyFont="1" applyFill="1" applyBorder="1" applyAlignment="1">
      <alignment horizontal="center" vertical="center"/>
    </xf>
    <xf numFmtId="165" fontId="34" fillId="0" borderId="0" xfId="0" applyNumberFormat="1" applyFont="1" applyFill="1" applyBorder="1" applyAlignment="1">
      <alignment horizontal="center" vertical="center"/>
    </xf>
    <xf numFmtId="0" fontId="47" fillId="12" borderId="10" xfId="0" applyFont="1" applyFill="1" applyBorder="1" applyAlignment="1">
      <alignment horizontal="left" vertical="center" wrapText="1" indent="1"/>
    </xf>
    <xf numFmtId="165" fontId="47" fillId="12" borderId="10" xfId="0" applyNumberFormat="1" applyFont="1" applyFill="1" applyBorder="1" applyAlignment="1">
      <alignment horizontal="center" vertical="center"/>
    </xf>
    <xf numFmtId="0" fontId="34" fillId="0" borderId="4" xfId="0" applyFont="1" applyFill="1" applyBorder="1" applyAlignment="1">
      <alignment horizontal="left" vertical="center"/>
    </xf>
    <xf numFmtId="171" fontId="47" fillId="12" borderId="39" xfId="0" applyNumberFormat="1" applyFont="1" applyFill="1" applyBorder="1" applyAlignment="1">
      <alignment horizontal="center" vertical="center"/>
    </xf>
    <xf numFmtId="171" fontId="47" fillId="12" borderId="40" xfId="0" applyNumberFormat="1" applyFont="1" applyFill="1" applyBorder="1" applyAlignment="1">
      <alignment horizontal="center" vertical="center"/>
    </xf>
    <xf numFmtId="0" fontId="39" fillId="12" borderId="10" xfId="0" applyFont="1" applyFill="1" applyBorder="1" applyAlignment="1">
      <alignment horizontal="center" textRotation="90"/>
    </xf>
    <xf numFmtId="0" fontId="42" fillId="12" borderId="11" xfId="0" applyFont="1" applyFill="1" applyBorder="1" applyAlignment="1">
      <alignment horizontal="center" textRotation="90" wrapText="1"/>
    </xf>
    <xf numFmtId="165" fontId="34" fillId="11" borderId="26" xfId="0" applyNumberFormat="1" applyFont="1" applyFill="1" applyBorder="1" applyAlignment="1">
      <alignment horizontal="center" vertical="center"/>
    </xf>
    <xf numFmtId="165" fontId="34" fillId="11" borderId="10" xfId="0" applyNumberFormat="1" applyFont="1" applyFill="1" applyBorder="1" applyAlignment="1">
      <alignment horizontal="center" vertical="center"/>
    </xf>
    <xf numFmtId="0" fontId="39" fillId="12" borderId="11" xfId="0" applyFont="1" applyFill="1" applyBorder="1" applyAlignment="1">
      <alignment horizontal="center"/>
    </xf>
    <xf numFmtId="170" fontId="55" fillId="11" borderId="42" xfId="0" applyNumberFormat="1" applyFont="1" applyFill="1" applyBorder="1" applyAlignment="1">
      <alignment horizontal="center" vertical="center"/>
    </xf>
    <xf numFmtId="0" fontId="39" fillId="12" borderId="36" xfId="0" applyFont="1" applyFill="1" applyBorder="1" applyAlignment="1">
      <alignment horizontal="center" textRotation="90"/>
    </xf>
    <xf numFmtId="0" fontId="39" fillId="12" borderId="31" xfId="0" applyFont="1" applyFill="1" applyBorder="1" applyAlignment="1">
      <alignment horizontal="left" vertical="center" wrapText="1" indent="3"/>
    </xf>
    <xf numFmtId="0" fontId="39" fillId="12" borderId="10" xfId="0" applyFont="1" applyFill="1" applyBorder="1" applyAlignment="1">
      <alignment horizontal="left" vertical="center" wrapText="1" indent="3"/>
    </xf>
    <xf numFmtId="0" fontId="39" fillId="12" borderId="46" xfId="0" applyFont="1" applyFill="1" applyBorder="1" applyAlignment="1">
      <alignment horizontal="left" vertical="center" wrapText="1" indent="3"/>
    </xf>
    <xf numFmtId="0" fontId="39" fillId="12" borderId="36" xfId="0" applyFont="1" applyFill="1" applyBorder="1" applyAlignment="1">
      <alignment horizontal="left" vertical="center" wrapText="1" indent="3"/>
    </xf>
    <xf numFmtId="0" fontId="39" fillId="12" borderId="11" xfId="0" applyFont="1" applyFill="1" applyBorder="1" applyAlignment="1">
      <alignment horizontal="center" textRotation="90" wrapText="1"/>
    </xf>
    <xf numFmtId="0" fontId="34" fillId="0" borderId="11" xfId="0" applyFont="1" applyFill="1" applyBorder="1" applyAlignment="1">
      <alignment horizontal="left" vertical="center"/>
    </xf>
    <xf numFmtId="0" fontId="34" fillId="0" borderId="63" xfId="0" applyFont="1" applyFill="1" applyBorder="1" applyAlignment="1">
      <alignment horizontal="left" vertical="center"/>
    </xf>
    <xf numFmtId="0" fontId="34" fillId="11" borderId="62" xfId="0" applyFont="1" applyFill="1" applyBorder="1" applyAlignment="1">
      <alignment horizontal="left" vertical="center" wrapText="1" indent="1"/>
    </xf>
    <xf numFmtId="165" fontId="48" fillId="12" borderId="10" xfId="0" applyNumberFormat="1" applyFont="1" applyFill="1" applyBorder="1" applyAlignment="1">
      <alignment horizontal="center" vertical="center"/>
    </xf>
    <xf numFmtId="2" fontId="48" fillId="12" borderId="39" xfId="0" applyNumberFormat="1" applyFont="1" applyFill="1" applyBorder="1" applyAlignment="1">
      <alignment horizontal="center" vertical="center"/>
    </xf>
    <xf numFmtId="2" fontId="48" fillId="12" borderId="4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165" fontId="48" fillId="12" borderId="6" xfId="0" applyNumberFormat="1" applyFont="1" applyFill="1" applyBorder="1" applyAlignment="1">
      <alignment horizontal="left" vertical="center" indent="1"/>
    </xf>
    <xf numFmtId="165" fontId="48" fillId="12" borderId="10" xfId="0" applyNumberFormat="1" applyFont="1" applyFill="1" applyBorder="1" applyAlignment="1">
      <alignment horizontal="left" vertical="center" indent="1"/>
    </xf>
    <xf numFmtId="165" fontId="55" fillId="0" borderId="30" xfId="0" applyNumberFormat="1" applyFont="1" applyFill="1" applyBorder="1" applyAlignment="1">
      <alignment horizontal="center" vertical="center"/>
    </xf>
    <xf numFmtId="165" fontId="55" fillId="0" borderId="64" xfId="0" applyNumberFormat="1" applyFont="1" applyFill="1" applyBorder="1" applyAlignment="1">
      <alignment horizontal="center" vertical="center"/>
    </xf>
    <xf numFmtId="2" fontId="55" fillId="11" borderId="56" xfId="0" applyNumberFormat="1" applyFont="1" applyFill="1" applyBorder="1" applyAlignment="1">
      <alignment horizontal="center" vertical="center"/>
    </xf>
    <xf numFmtId="2" fontId="55" fillId="11" borderId="57" xfId="0" applyNumberFormat="1" applyFont="1" applyFill="1" applyBorder="1" applyAlignment="1">
      <alignment horizontal="center" vertical="center"/>
    </xf>
    <xf numFmtId="2" fontId="55" fillId="0" borderId="33" xfId="0" applyNumberFormat="1" applyFont="1" applyFill="1" applyBorder="1" applyAlignment="1">
      <alignment horizontal="center" vertical="center"/>
    </xf>
    <xf numFmtId="2" fontId="55" fillId="0" borderId="35" xfId="0" applyNumberFormat="1" applyFont="1" applyFill="1" applyBorder="1" applyAlignment="1">
      <alignment horizontal="center" vertical="center"/>
    </xf>
    <xf numFmtId="165" fontId="47" fillId="12" borderId="40" xfId="0" applyNumberFormat="1" applyFont="1" applyFill="1" applyBorder="1" applyAlignment="1">
      <alignment horizontal="center" vertical="center"/>
    </xf>
    <xf numFmtId="0" fontId="6" fillId="6" borderId="0" xfId="0" applyFont="1" applyFill="1" applyBorder="1" applyAlignment="1">
      <alignment horizontal="left" vertical="center" wrapText="1"/>
    </xf>
    <xf numFmtId="0" fontId="6" fillId="3" borderId="65" xfId="0" applyFont="1" applyFill="1" applyBorder="1" applyAlignment="1">
      <alignment vertical="center"/>
    </xf>
    <xf numFmtId="0" fontId="6" fillId="3" borderId="69" xfId="0" applyFont="1" applyFill="1" applyBorder="1" applyAlignment="1">
      <alignment vertical="center"/>
    </xf>
    <xf numFmtId="0" fontId="6" fillId="3" borderId="70" xfId="0" applyFont="1" applyFill="1" applyBorder="1" applyAlignment="1">
      <alignment vertical="center"/>
    </xf>
    <xf numFmtId="0" fontId="74" fillId="0" borderId="0" xfId="0" applyFont="1" applyFill="1" applyBorder="1" applyAlignment="1">
      <alignment horizontal="left" vertical="center"/>
    </xf>
    <xf numFmtId="0" fontId="74" fillId="0" borderId="54" xfId="0" applyFont="1" applyFill="1" applyBorder="1" applyAlignment="1">
      <alignment horizontal="left" vertical="center"/>
    </xf>
    <xf numFmtId="0" fontId="74" fillId="11" borderId="21" xfId="0" applyFont="1" applyFill="1" applyBorder="1" applyAlignment="1">
      <alignment horizontal="left" vertical="center" wrapText="1" indent="1"/>
    </xf>
    <xf numFmtId="0" fontId="74" fillId="11" borderId="0" xfId="0" applyFont="1" applyFill="1" applyBorder="1" applyAlignment="1">
      <alignment horizontal="left" vertical="center" wrapText="1" indent="1"/>
    </xf>
    <xf numFmtId="0" fontId="74" fillId="11" borderId="54" xfId="0" applyFont="1" applyFill="1" applyBorder="1" applyAlignment="1">
      <alignment horizontal="left" vertical="center" wrapText="1" indent="1"/>
    </xf>
    <xf numFmtId="0" fontId="45" fillId="6" borderId="0" xfId="0" applyFont="1" applyFill="1" applyAlignment="1">
      <alignment horizontal="left" vertical="center" wrapText="1"/>
    </xf>
    <xf numFmtId="0" fontId="23" fillId="6" borderId="0" xfId="0" applyFont="1" applyFill="1" applyAlignment="1">
      <alignment horizontal="left" vertical="center" wrapText="1"/>
    </xf>
    <xf numFmtId="0" fontId="0" fillId="5" borderId="0" xfId="0" applyFill="1" applyAlignment="1">
      <alignment horizontal="center" vertical="center" wrapText="1"/>
    </xf>
    <xf numFmtId="0" fontId="0" fillId="6" borderId="0" xfId="0" applyFill="1" applyAlignment="1">
      <alignment horizontal="center" vertical="center"/>
    </xf>
    <xf numFmtId="0" fontId="74" fillId="11" borderId="39" xfId="0" applyFont="1" applyFill="1" applyBorder="1" applyAlignment="1">
      <alignment horizontal="left" vertical="center" wrapText="1" indent="1"/>
    </xf>
    <xf numFmtId="0" fontId="74" fillId="11" borderId="40" xfId="0" applyFont="1" applyFill="1" applyBorder="1" applyAlignment="1">
      <alignment horizontal="left" vertical="center" wrapText="1" indent="1"/>
    </xf>
    <xf numFmtId="0" fontId="74" fillId="11" borderId="53" xfId="0" applyFont="1" applyFill="1" applyBorder="1" applyAlignment="1">
      <alignment horizontal="left" vertical="center" wrapText="1" indent="1"/>
    </xf>
    <xf numFmtId="0" fontId="6" fillId="22" borderId="36" xfId="0" applyFont="1" applyFill="1" applyBorder="1" applyAlignment="1">
      <alignment horizontal="left" vertical="center" wrapText="1"/>
    </xf>
    <xf numFmtId="0" fontId="107" fillId="6" borderId="0" xfId="0" applyFont="1" applyFill="1" applyAlignment="1">
      <alignment horizontal="center" vertical="center" wrapText="1"/>
    </xf>
    <xf numFmtId="0" fontId="106" fillId="6" borderId="0" xfId="0" applyFont="1" applyFill="1" applyAlignment="1">
      <alignment horizontal="center" vertical="center"/>
    </xf>
    <xf numFmtId="165" fontId="78" fillId="12" borderId="46" xfId="0" applyNumberFormat="1" applyFont="1" applyFill="1" applyBorder="1" applyAlignment="1">
      <alignment horizontal="left" vertical="center"/>
    </xf>
    <xf numFmtId="165" fontId="78" fillId="12" borderId="36" xfId="0" applyNumberFormat="1" applyFont="1" applyFill="1" applyBorder="1" applyAlignment="1">
      <alignment horizontal="left" vertical="center"/>
    </xf>
    <xf numFmtId="165" fontId="78" fillId="12" borderId="36" xfId="0" applyNumberFormat="1" applyFont="1" applyFill="1" applyBorder="1" applyAlignment="1">
      <alignment horizontal="center" vertical="center"/>
    </xf>
    <xf numFmtId="165" fontId="78" fillId="12" borderId="55" xfId="0" applyNumberFormat="1" applyFont="1" applyFill="1" applyBorder="1" applyAlignment="1">
      <alignment horizontal="center" vertical="center"/>
    </xf>
    <xf numFmtId="0" fontId="6" fillId="22" borderId="0" xfId="0" applyFont="1" applyFill="1" applyAlignment="1">
      <alignment horizontal="center" vertical="center" wrapText="1"/>
    </xf>
    <xf numFmtId="0" fontId="6" fillId="22" borderId="58" xfId="0" applyFont="1" applyFill="1" applyBorder="1" applyAlignment="1">
      <alignment horizontal="center" vertical="center" wrapText="1"/>
    </xf>
    <xf numFmtId="0" fontId="6" fillId="22" borderId="0" xfId="0" applyFont="1" applyFill="1" applyBorder="1" applyAlignment="1">
      <alignment horizontal="center" vertical="center" wrapText="1"/>
    </xf>
    <xf numFmtId="0" fontId="7" fillId="6" borderId="72" xfId="0" applyFont="1" applyFill="1" applyBorder="1" applyAlignment="1">
      <alignment horizontal="center" vertical="center" wrapText="1"/>
    </xf>
    <xf numFmtId="0" fontId="7" fillId="6" borderId="73" xfId="0" applyFont="1" applyFill="1" applyBorder="1" applyAlignment="1">
      <alignment horizontal="center" vertical="center" wrapText="1"/>
    </xf>
    <xf numFmtId="0" fontId="7" fillId="6" borderId="74" xfId="0" applyFont="1" applyFill="1" applyBorder="1" applyAlignment="1">
      <alignment horizontal="center" vertical="center" wrapText="1"/>
    </xf>
    <xf numFmtId="0" fontId="6" fillId="6" borderId="0" xfId="0" applyFont="1" applyFill="1" applyAlignment="1">
      <alignment horizontal="center" vertical="center"/>
    </xf>
    <xf numFmtId="0" fontId="6" fillId="0" borderId="0" xfId="0" applyFont="1" applyAlignment="1">
      <alignment horizontal="center" vertical="center" wrapText="1"/>
    </xf>
    <xf numFmtId="0" fontId="6" fillId="0" borderId="0" xfId="0" applyFont="1" applyAlignment="1">
      <alignment horizontal="center" vertical="center"/>
    </xf>
    <xf numFmtId="0" fontId="6" fillId="35" borderId="0" xfId="0" applyFont="1" applyFill="1" applyAlignment="1">
      <alignment horizontal="left" vertical="center" wrapText="1"/>
    </xf>
    <xf numFmtId="0" fontId="7" fillId="22" borderId="58" xfId="0" applyFont="1" applyFill="1" applyBorder="1" applyAlignment="1">
      <alignment horizontal="center" vertical="center" wrapText="1"/>
    </xf>
    <xf numFmtId="0" fontId="7" fillId="22" borderId="0" xfId="0" applyFont="1" applyFill="1" applyAlignment="1">
      <alignment horizontal="center" vertical="center" wrapText="1"/>
    </xf>
    <xf numFmtId="0" fontId="6" fillId="6" borderId="20" xfId="0" applyFont="1" applyFill="1" applyBorder="1" applyAlignment="1">
      <alignment horizontal="left" vertical="center" wrapText="1"/>
    </xf>
    <xf numFmtId="0" fontId="0" fillId="6" borderId="20" xfId="0" applyFill="1" applyBorder="1" applyAlignment="1">
      <alignment horizontal="center" vertical="center"/>
    </xf>
    <xf numFmtId="0" fontId="97" fillId="6" borderId="20" xfId="0" applyFont="1" applyFill="1" applyBorder="1" applyAlignment="1">
      <alignment horizontal="center" vertical="center" wrapText="1"/>
    </xf>
    <xf numFmtId="0" fontId="6" fillId="6" borderId="20" xfId="0" applyFont="1" applyFill="1" applyBorder="1" applyAlignment="1">
      <alignment horizontal="center" vertical="center"/>
    </xf>
    <xf numFmtId="19" fontId="6" fillId="0" borderId="0" xfId="0" applyNumberFormat="1" applyFont="1" applyBorder="1" applyAlignment="1">
      <alignment horizontal="left" vertical="center"/>
    </xf>
    <xf numFmtId="0" fontId="6" fillId="0" borderId="0" xfId="0" applyFont="1" applyBorder="1" applyAlignment="1">
      <alignment horizontal="left" vertical="center"/>
    </xf>
    <xf numFmtId="0" fontId="101" fillId="6" borderId="20" xfId="0" applyFont="1" applyFill="1" applyBorder="1" applyAlignment="1">
      <alignment horizontal="center" vertical="center" wrapText="1"/>
    </xf>
    <xf numFmtId="0" fontId="53" fillId="6" borderId="20" xfId="0" applyFont="1" applyFill="1" applyBorder="1" applyAlignment="1">
      <alignment vertical="center"/>
    </xf>
    <xf numFmtId="0" fontId="6" fillId="0" borderId="0" xfId="0" applyFont="1" applyAlignment="1">
      <alignment vertical="center"/>
    </xf>
    <xf numFmtId="0" fontId="6" fillId="0" borderId="0" xfId="0" applyFont="1"/>
    <xf numFmtId="0" fontId="51" fillId="32" borderId="0" xfId="0" applyFont="1" applyFill="1" applyAlignment="1">
      <alignment horizontal="center" vertical="center" wrapText="1"/>
    </xf>
    <xf numFmtId="0" fontId="51" fillId="29" borderId="77" xfId="0" applyFont="1" applyFill="1" applyBorder="1" applyAlignment="1">
      <alignment horizontal="center" vertical="center" wrapText="1"/>
    </xf>
    <xf numFmtId="0" fontId="51" fillId="29" borderId="73" xfId="0" applyFont="1" applyFill="1" applyBorder="1" applyAlignment="1">
      <alignment horizontal="center" vertical="center" wrapText="1"/>
    </xf>
    <xf numFmtId="0" fontId="6" fillId="36" borderId="0" xfId="0" applyFont="1" applyFill="1" applyAlignment="1">
      <alignment vertical="center"/>
    </xf>
    <xf numFmtId="0" fontId="6" fillId="36" borderId="0" xfId="0" applyFont="1" applyFill="1"/>
    <xf numFmtId="0" fontId="6" fillId="0" borderId="0" xfId="0" applyFont="1" applyAlignment="1">
      <alignment horizontal="right" vertical="center"/>
    </xf>
    <xf numFmtId="0" fontId="6" fillId="0" borderId="0" xfId="0" applyFont="1" applyAlignment="1">
      <alignment horizontal="left" vertical="center"/>
    </xf>
    <xf numFmtId="164" fontId="8" fillId="6" borderId="0" xfId="0" applyNumberFormat="1" applyFont="1" applyFill="1" applyAlignment="1">
      <alignment horizontal="center" vertical="top"/>
    </xf>
    <xf numFmtId="0" fontId="109" fillId="0" borderId="0" xfId="0" applyFont="1" applyAlignment="1">
      <alignment horizontal="left" vertical="top"/>
    </xf>
    <xf numFmtId="0" fontId="0" fillId="0" borderId="0" xfId="0" applyFont="1" applyAlignment="1">
      <alignment horizontal="left"/>
    </xf>
    <xf numFmtId="0" fontId="89" fillId="0" borderId="0" xfId="0" applyFont="1" applyAlignment="1">
      <alignment vertical="top"/>
    </xf>
    <xf numFmtId="0" fontId="0" fillId="0" borderId="0" xfId="0"/>
    <xf numFmtId="0" fontId="70" fillId="36" borderId="0" xfId="0" applyFont="1" applyFill="1" applyAlignment="1">
      <alignment horizontal="left" vertical="center" wrapText="1"/>
    </xf>
    <xf numFmtId="0" fontId="0" fillId="6" borderId="0" xfId="0" applyFill="1" applyAlignment="1">
      <alignment horizontal="center" vertical="center" wrapText="1"/>
    </xf>
    <xf numFmtId="0" fontId="74" fillId="6" borderId="0" xfId="0" applyFont="1" applyFill="1" applyAlignment="1">
      <alignment horizontal="center" vertical="center" wrapText="1"/>
    </xf>
    <xf numFmtId="0" fontId="74" fillId="6" borderId="75" xfId="0" applyFont="1" applyFill="1" applyBorder="1" applyAlignment="1">
      <alignment horizontal="center" vertical="center" wrapText="1"/>
    </xf>
    <xf numFmtId="0" fontId="0" fillId="22" borderId="0" xfId="0" applyFill="1" applyAlignment="1">
      <alignment horizontal="center" vertical="center"/>
    </xf>
    <xf numFmtId="0" fontId="22" fillId="36" borderId="0" xfId="0" applyFont="1" applyFill="1" applyAlignment="1">
      <alignment horizontal="left" vertical="center" wrapText="1"/>
    </xf>
    <xf numFmtId="0" fontId="6" fillId="6" borderId="0" xfId="0" applyFont="1" applyFill="1" applyAlignment="1">
      <alignment horizontal="left" vertical="center" wrapText="1"/>
    </xf>
    <xf numFmtId="0" fontId="22" fillId="36" borderId="0" xfId="0" applyFont="1" applyFill="1" applyAlignment="1">
      <alignment vertical="center" wrapText="1"/>
    </xf>
  </cellXfs>
  <cellStyles count="13">
    <cellStyle name="Comma" xfId="4" builtinId="3"/>
    <cellStyle name="Comma 2" xfId="3" xr:uid="{9E86C1D0-E70B-493E-A32A-83CEB940D5F7}"/>
    <cellStyle name="Comma 2 2" xfId="11" xr:uid="{C7F9F212-4A78-470C-A3D9-2D534404E72F}"/>
    <cellStyle name="Currency" xfId="5" builtinId="4"/>
    <cellStyle name="Hyperlink" xfId="12" builtinId="8"/>
    <cellStyle name="Normal" xfId="0" builtinId="0"/>
    <cellStyle name="Normal 2" xfId="7" xr:uid="{CAABE0D8-3D07-438D-AA18-CDBB5B226057}"/>
    <cellStyle name="Normal 2 2" xfId="9" xr:uid="{D79856BA-8E2C-47C9-A48C-A7670CBFED79}"/>
    <cellStyle name="Normal 3" xfId="8" xr:uid="{4ECAC6D2-C4D3-454E-95DA-38A00B8A28CA}"/>
    <cellStyle name="Normal 4" xfId="2" xr:uid="{B92B72E6-D495-4969-8DB7-D98D61C1ECCE}"/>
    <cellStyle name="Normal_Cost Centre Hierarchy Version 2" xfId="6" xr:uid="{DDE816CF-DB38-470B-A0E7-3595B67C28CC}"/>
    <cellStyle name="Percent" xfId="1" builtinId="5"/>
    <cellStyle name="Percent 3" xfId="10" xr:uid="{A9333D11-8F5F-4BFA-91A3-6D81A25B1F5B}"/>
  </cellStyles>
  <dxfs count="2">
    <dxf>
      <fill>
        <patternFill>
          <bgColor theme="9" tint="0.79998168889431442"/>
        </patternFill>
      </fill>
    </dxf>
    <dxf>
      <fill>
        <patternFill>
          <bgColor theme="5" tint="0.79998168889431442"/>
        </patternFill>
      </fill>
    </dxf>
  </dxfs>
  <tableStyles count="0" defaultTableStyle="TableStyleMedium2" defaultPivotStyle="PivotStyleLight16"/>
  <colors>
    <mruColors>
      <color rgb="FF004D6D"/>
      <color rgb="FF006F9B"/>
      <color rgb="FF00587B"/>
      <color rgb="FFAECDDD"/>
      <color rgb="FFEAF3FA"/>
      <color rgb="FFFF9999"/>
      <color rgb="FF009FDA"/>
      <color rgb="FF007FAE"/>
      <color rgb="FFFFFFFF"/>
      <color rgb="FF63646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 Id="rId9" Type="http://schemas.openxmlformats.org/officeDocument/2006/relationships/image" Target="../media/image9.jpeg"/></Relationships>
</file>

<file path=xl/drawings/_rels/drawing3.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absolute">
    <xdr:from>
      <xdr:col>23</xdr:col>
      <xdr:colOff>1269</xdr:colOff>
      <xdr:row>5</xdr:row>
      <xdr:rowOff>130407</xdr:rowOff>
    </xdr:from>
    <xdr:to>
      <xdr:col>33</xdr:col>
      <xdr:colOff>11429</xdr:colOff>
      <xdr:row>10</xdr:row>
      <xdr:rowOff>97242</xdr:rowOff>
    </xdr:to>
    <xdr:sp macro="" textlink="$V$85">
      <xdr:nvSpPr>
        <xdr:cNvPr id="146" name="Rectangle: Top Corners Rounded 145">
          <a:extLst>
            <a:ext uri="{FF2B5EF4-FFF2-40B4-BE49-F238E27FC236}">
              <a16:creationId xmlns:a16="http://schemas.microsoft.com/office/drawing/2014/main" id="{6DB1B925-7854-438F-97E7-094E7BF42EFB}"/>
            </a:ext>
          </a:extLst>
        </xdr:cNvPr>
        <xdr:cNvSpPr>
          <a:spLocks noChangeAspect="1"/>
        </xdr:cNvSpPr>
      </xdr:nvSpPr>
      <xdr:spPr>
        <a:xfrm>
          <a:off x="9058274" y="2277342"/>
          <a:ext cx="4791075" cy="1045065"/>
        </a:xfrm>
        <a:prstGeom prst="round2SameRect">
          <a:avLst>
            <a:gd name="adj1" fmla="val 36785"/>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xdr:twoCellAnchor>
  <xdr:twoCellAnchor>
    <xdr:from>
      <xdr:col>27</xdr:col>
      <xdr:colOff>285750</xdr:colOff>
      <xdr:row>173</xdr:row>
      <xdr:rowOff>190498</xdr:rowOff>
    </xdr:from>
    <xdr:to>
      <xdr:col>33</xdr:col>
      <xdr:colOff>9525</xdr:colOff>
      <xdr:row>178</xdr:row>
      <xdr:rowOff>83342</xdr:rowOff>
    </xdr:to>
    <xdr:sp macro="" textlink="">
      <xdr:nvSpPr>
        <xdr:cNvPr id="145" name="Rectangle: Single Corner Rounded 144">
          <a:extLst>
            <a:ext uri="{FF2B5EF4-FFF2-40B4-BE49-F238E27FC236}">
              <a16:creationId xmlns:a16="http://schemas.microsoft.com/office/drawing/2014/main" id="{0624C9A6-7DD0-4C6B-B3A3-4E9E2EBAEE37}"/>
            </a:ext>
          </a:extLst>
        </xdr:cNvPr>
        <xdr:cNvSpPr/>
      </xdr:nvSpPr>
      <xdr:spPr>
        <a:xfrm>
          <a:off x="11887200" y="39757348"/>
          <a:ext cx="3067050" cy="845344"/>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485775</xdr:colOff>
      <xdr:row>174</xdr:row>
      <xdr:rowOff>11906</xdr:rowOff>
    </xdr:from>
    <xdr:to>
      <xdr:col>8</xdr:col>
      <xdr:colOff>500062</xdr:colOff>
      <xdr:row>177</xdr:row>
      <xdr:rowOff>50006</xdr:rowOff>
    </xdr:to>
    <xdr:sp macro="" textlink="">
      <xdr:nvSpPr>
        <xdr:cNvPr id="142" name="Rectangle: Single Corner Rounded 141">
          <a:extLst>
            <a:ext uri="{FF2B5EF4-FFF2-40B4-BE49-F238E27FC236}">
              <a16:creationId xmlns:a16="http://schemas.microsoft.com/office/drawing/2014/main" id="{861E1941-16DC-4040-BBAA-B3056C05F848}"/>
            </a:ext>
          </a:extLst>
        </xdr:cNvPr>
        <xdr:cNvSpPr/>
      </xdr:nvSpPr>
      <xdr:spPr>
        <a:xfrm>
          <a:off x="1235869" y="39671625"/>
          <a:ext cx="2800349" cy="6096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3</xdr:col>
      <xdr:colOff>473869</xdr:colOff>
      <xdr:row>153</xdr:row>
      <xdr:rowOff>0</xdr:rowOff>
    </xdr:from>
    <xdr:to>
      <xdr:col>9</xdr:col>
      <xdr:colOff>0</xdr:colOff>
      <xdr:row>156</xdr:row>
      <xdr:rowOff>28575</xdr:rowOff>
    </xdr:to>
    <xdr:sp macro="" textlink="">
      <xdr:nvSpPr>
        <xdr:cNvPr id="127" name="Rectangle: Single Corner Rounded 126">
          <a:extLst>
            <a:ext uri="{FF2B5EF4-FFF2-40B4-BE49-F238E27FC236}">
              <a16:creationId xmlns:a16="http://schemas.microsoft.com/office/drawing/2014/main" id="{24EB0EBB-84AC-41B7-89F4-5E3ED0156537}"/>
            </a:ext>
          </a:extLst>
        </xdr:cNvPr>
        <xdr:cNvSpPr/>
      </xdr:nvSpPr>
      <xdr:spPr>
        <a:xfrm>
          <a:off x="1354932" y="37207031"/>
          <a:ext cx="2764631" cy="6477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76200</xdr:colOff>
      <xdr:row>137</xdr:row>
      <xdr:rowOff>142875</xdr:rowOff>
    </xdr:from>
    <xdr:to>
      <xdr:col>9</xdr:col>
      <xdr:colOff>-1</xdr:colOff>
      <xdr:row>143</xdr:row>
      <xdr:rowOff>0</xdr:rowOff>
    </xdr:to>
    <xdr:sp macro="" textlink="">
      <xdr:nvSpPr>
        <xdr:cNvPr id="124" name="Rectangle: Single Corner Rounded 123">
          <a:extLst>
            <a:ext uri="{FF2B5EF4-FFF2-40B4-BE49-F238E27FC236}">
              <a16:creationId xmlns:a16="http://schemas.microsoft.com/office/drawing/2014/main" id="{C15984BD-21F7-413B-BCDF-BDA43A64668D}"/>
            </a:ext>
          </a:extLst>
        </xdr:cNvPr>
        <xdr:cNvSpPr/>
      </xdr:nvSpPr>
      <xdr:spPr>
        <a:xfrm>
          <a:off x="1457325" y="34087594"/>
          <a:ext cx="2662237" cy="1000125"/>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89694</xdr:colOff>
      <xdr:row>117</xdr:row>
      <xdr:rowOff>76197</xdr:rowOff>
    </xdr:from>
    <xdr:to>
      <xdr:col>9</xdr:col>
      <xdr:colOff>15875</xdr:colOff>
      <xdr:row>121</xdr:row>
      <xdr:rowOff>38097</xdr:rowOff>
    </xdr:to>
    <xdr:sp macro="" textlink="">
      <xdr:nvSpPr>
        <xdr:cNvPr id="122" name="Rectangle: Single Corner Rounded 121">
          <a:extLst>
            <a:ext uri="{FF2B5EF4-FFF2-40B4-BE49-F238E27FC236}">
              <a16:creationId xmlns:a16="http://schemas.microsoft.com/office/drawing/2014/main" id="{546FE520-E27B-45ED-93CD-5FC734DEBD23}"/>
            </a:ext>
          </a:extLst>
        </xdr:cNvPr>
        <xdr:cNvSpPr/>
      </xdr:nvSpPr>
      <xdr:spPr>
        <a:xfrm>
          <a:off x="1248569" y="28611510"/>
          <a:ext cx="2497931" cy="7239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0</xdr:col>
      <xdr:colOff>171450</xdr:colOff>
      <xdr:row>42</xdr:row>
      <xdr:rowOff>5282</xdr:rowOff>
    </xdr:from>
    <xdr:to>
      <xdr:col>18</xdr:col>
      <xdr:colOff>9525</xdr:colOff>
      <xdr:row>46</xdr:row>
      <xdr:rowOff>137272</xdr:rowOff>
    </xdr:to>
    <xdr:sp macro="" textlink="$V$85" fLocksText="0">
      <xdr:nvSpPr>
        <xdr:cNvPr id="2" name="Rectangle: Top Corners Rounded 1">
          <a:extLst>
            <a:ext uri="{FF2B5EF4-FFF2-40B4-BE49-F238E27FC236}">
              <a16:creationId xmlns:a16="http://schemas.microsoft.com/office/drawing/2014/main" id="{1241149F-7B83-4973-8CB7-E12570CC54AD}"/>
            </a:ext>
          </a:extLst>
        </xdr:cNvPr>
        <xdr:cNvSpPr/>
      </xdr:nvSpPr>
      <xdr:spPr>
        <a:xfrm>
          <a:off x="171450" y="11387657"/>
          <a:ext cx="7305675" cy="1303565"/>
        </a:xfrm>
        <a:prstGeom prst="round2SameRect">
          <a:avLst>
            <a:gd name="adj1" fmla="val 29691"/>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absolute">
    <xdr:from>
      <xdr:col>13</xdr:col>
      <xdr:colOff>1</xdr:colOff>
      <xdr:row>5</xdr:row>
      <xdr:rowOff>130634</xdr:rowOff>
    </xdr:from>
    <xdr:to>
      <xdr:col>22</xdr:col>
      <xdr:colOff>11430</xdr:colOff>
      <xdr:row>10</xdr:row>
      <xdr:rowOff>8508</xdr:rowOff>
    </xdr:to>
    <xdr:sp macro="" textlink="$V$85" fLocksText="0">
      <xdr:nvSpPr>
        <xdr:cNvPr id="131" name="Rectangle: Top Corners Rounded 130">
          <a:extLst>
            <a:ext uri="{FF2B5EF4-FFF2-40B4-BE49-F238E27FC236}">
              <a16:creationId xmlns:a16="http://schemas.microsoft.com/office/drawing/2014/main" id="{96FDAD46-4EFF-4E85-BBEB-B4B512337D7E}"/>
            </a:ext>
          </a:extLst>
        </xdr:cNvPr>
        <xdr:cNvSpPr>
          <a:spLocks/>
        </xdr:cNvSpPr>
      </xdr:nvSpPr>
      <xdr:spPr>
        <a:xfrm>
          <a:off x="5200651" y="2269949"/>
          <a:ext cx="3762374" cy="965629"/>
        </a:xfrm>
        <a:prstGeom prst="round2SameRect">
          <a:avLst>
            <a:gd name="adj1" fmla="val 39718"/>
            <a:gd name="adj2" fmla="val 0"/>
          </a:avLst>
        </a:prstGeom>
        <a:solidFill>
          <a:srgbClr val="004D6D"/>
        </a:solidFill>
        <a:ln w="9525">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absolute">
    <xdr:from>
      <xdr:col>1</xdr:col>
      <xdr:colOff>1</xdr:colOff>
      <xdr:row>5</xdr:row>
      <xdr:rowOff>132830</xdr:rowOff>
    </xdr:from>
    <xdr:to>
      <xdr:col>12</xdr:col>
      <xdr:colOff>11431</xdr:colOff>
      <xdr:row>10</xdr:row>
      <xdr:rowOff>9322</xdr:rowOff>
    </xdr:to>
    <xdr:sp macro="" textlink="$V$85">
      <xdr:nvSpPr>
        <xdr:cNvPr id="3" name="Rectangle: Top Corners Rounded 2">
          <a:extLst>
            <a:ext uri="{FF2B5EF4-FFF2-40B4-BE49-F238E27FC236}">
              <a16:creationId xmlns:a16="http://schemas.microsoft.com/office/drawing/2014/main" id="{0D2E6309-D3C3-4546-B3C1-2E89872758AA}"/>
            </a:ext>
          </a:extLst>
        </xdr:cNvPr>
        <xdr:cNvSpPr>
          <a:spLocks noChangeAspect="1"/>
        </xdr:cNvSpPr>
      </xdr:nvSpPr>
      <xdr:spPr>
        <a:xfrm>
          <a:off x="180976" y="2279765"/>
          <a:ext cx="4914900" cy="968692"/>
        </a:xfrm>
        <a:prstGeom prst="round2SameRect">
          <a:avLst>
            <a:gd name="adj1" fmla="val 40099"/>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vertOverflow="overflow" horzOverflow="overflow" numCol="3"/>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xdr:twoCellAnchor>
  <xdr:twoCellAnchor>
    <xdr:from>
      <xdr:col>19</xdr:col>
      <xdr:colOff>0</xdr:colOff>
      <xdr:row>42</xdr:row>
      <xdr:rowOff>10021</xdr:rowOff>
    </xdr:from>
    <xdr:to>
      <xdr:col>24</xdr:col>
      <xdr:colOff>9525</xdr:colOff>
      <xdr:row>46</xdr:row>
      <xdr:rowOff>52474</xdr:rowOff>
    </xdr:to>
    <xdr:sp macro="" textlink="$V$85" fLocksText="0">
      <xdr:nvSpPr>
        <xdr:cNvPr id="6" name="Rectangle: Top Corners Rounded 5">
          <a:extLst>
            <a:ext uri="{FF2B5EF4-FFF2-40B4-BE49-F238E27FC236}">
              <a16:creationId xmlns:a16="http://schemas.microsoft.com/office/drawing/2014/main" id="{1F9E513E-C26B-4FFE-9A77-CC6A8E4F521D}"/>
            </a:ext>
          </a:extLst>
        </xdr:cNvPr>
        <xdr:cNvSpPr/>
      </xdr:nvSpPr>
      <xdr:spPr>
        <a:xfrm>
          <a:off x="8191500" y="11382871"/>
          <a:ext cx="2019300" cy="1214028"/>
        </a:xfrm>
        <a:prstGeom prst="round2SameRect">
          <a:avLst>
            <a:gd name="adj1" fmla="val 31795"/>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24</xdr:col>
      <xdr:colOff>123824</xdr:colOff>
      <xdr:row>42</xdr:row>
      <xdr:rowOff>8660</xdr:rowOff>
    </xdr:from>
    <xdr:to>
      <xdr:col>33</xdr:col>
      <xdr:colOff>9525</xdr:colOff>
      <xdr:row>46</xdr:row>
      <xdr:rowOff>11834</xdr:rowOff>
    </xdr:to>
    <xdr:sp macro="" textlink="$V$85" fLocksText="0">
      <xdr:nvSpPr>
        <xdr:cNvPr id="7" name="Rectangle: Top Corners Rounded 6">
          <a:extLst>
            <a:ext uri="{FF2B5EF4-FFF2-40B4-BE49-F238E27FC236}">
              <a16:creationId xmlns:a16="http://schemas.microsoft.com/office/drawing/2014/main" id="{ADF5B3E5-7DE8-4185-A1AE-BF7086ADED05}"/>
            </a:ext>
          </a:extLst>
        </xdr:cNvPr>
        <xdr:cNvSpPr/>
      </xdr:nvSpPr>
      <xdr:spPr>
        <a:xfrm>
          <a:off x="10325099" y="11381510"/>
          <a:ext cx="4629151" cy="1174749"/>
        </a:xfrm>
        <a:prstGeom prst="round2SameRect">
          <a:avLst>
            <a:gd name="adj1" fmla="val 32824"/>
            <a:gd name="adj2" fmla="val 0"/>
          </a:avLst>
        </a:pr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13</xdr:col>
      <xdr:colOff>59532</xdr:colOff>
      <xdr:row>7</xdr:row>
      <xdr:rowOff>24343</xdr:rowOff>
    </xdr:from>
    <xdr:to>
      <xdr:col>21</xdr:col>
      <xdr:colOff>418420</xdr:colOff>
      <xdr:row>9</xdr:row>
      <xdr:rowOff>95251</xdr:rowOff>
    </xdr:to>
    <xdr:sp macro="" textlink="">
      <xdr:nvSpPr>
        <xdr:cNvPr id="9" name="TextBox 8">
          <a:extLst>
            <a:ext uri="{FF2B5EF4-FFF2-40B4-BE49-F238E27FC236}">
              <a16:creationId xmlns:a16="http://schemas.microsoft.com/office/drawing/2014/main" id="{BEA66BCA-AAA7-4C76-A1F6-67C81C819919}"/>
            </a:ext>
          </a:extLst>
        </xdr:cNvPr>
        <xdr:cNvSpPr txBox="1"/>
      </xdr:nvSpPr>
      <xdr:spPr>
        <a:xfrm>
          <a:off x="5689487" y="2548468"/>
          <a:ext cx="3927362" cy="4519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000">
              <a:solidFill>
                <a:schemeClr val="bg1"/>
              </a:solidFill>
            </a:rPr>
            <a:t>Care for staff</a:t>
          </a:r>
        </a:p>
      </xdr:txBody>
    </xdr:sp>
    <xdr:clientData/>
  </xdr:twoCellAnchor>
  <xdr:twoCellAnchor>
    <xdr:from>
      <xdr:col>25</xdr:col>
      <xdr:colOff>71438</xdr:colOff>
      <xdr:row>7</xdr:row>
      <xdr:rowOff>17248</xdr:rowOff>
    </xdr:from>
    <xdr:to>
      <xdr:col>32</xdr:col>
      <xdr:colOff>0</xdr:colOff>
      <xdr:row>9</xdr:row>
      <xdr:rowOff>94204</xdr:rowOff>
    </xdr:to>
    <xdr:sp macro="" textlink="">
      <xdr:nvSpPr>
        <xdr:cNvPr id="10" name="TextBox 9">
          <a:extLst>
            <a:ext uri="{FF2B5EF4-FFF2-40B4-BE49-F238E27FC236}">
              <a16:creationId xmlns:a16="http://schemas.microsoft.com/office/drawing/2014/main" id="{619574E4-049D-46A6-B616-F9344B2EFE2A}"/>
            </a:ext>
          </a:extLst>
        </xdr:cNvPr>
        <xdr:cNvSpPr txBox="1"/>
      </xdr:nvSpPr>
      <xdr:spPr>
        <a:xfrm>
          <a:off x="9625013" y="2541373"/>
          <a:ext cx="4157662" cy="4579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000">
              <a:solidFill>
                <a:schemeClr val="bg1"/>
              </a:solidFill>
            </a:rPr>
            <a:t>Daily</a:t>
          </a:r>
          <a:r>
            <a:rPr lang="en-AU" sz="3000" baseline="0">
              <a:solidFill>
                <a:schemeClr val="bg1"/>
              </a:solidFill>
            </a:rPr>
            <a:t> Activity</a:t>
          </a:r>
          <a:endParaRPr lang="en-AU" sz="900" baseline="30000">
            <a:solidFill>
              <a:schemeClr val="bg1"/>
            </a:solidFill>
          </a:endParaRPr>
        </a:p>
      </xdr:txBody>
    </xdr:sp>
    <xdr:clientData/>
  </xdr:twoCellAnchor>
  <xdr:twoCellAnchor>
    <xdr:from>
      <xdr:col>2</xdr:col>
      <xdr:colOff>380999</xdr:colOff>
      <xdr:row>43</xdr:row>
      <xdr:rowOff>50800</xdr:rowOff>
    </xdr:from>
    <xdr:to>
      <xdr:col>14</xdr:col>
      <xdr:colOff>123824</xdr:colOff>
      <xdr:row>46</xdr:row>
      <xdr:rowOff>19051</xdr:rowOff>
    </xdr:to>
    <xdr:sp macro="" textlink="">
      <xdr:nvSpPr>
        <xdr:cNvPr id="11" name="TextBox 10">
          <a:extLst>
            <a:ext uri="{FF2B5EF4-FFF2-40B4-BE49-F238E27FC236}">
              <a16:creationId xmlns:a16="http://schemas.microsoft.com/office/drawing/2014/main" id="{7613E474-75FF-4EA7-89E9-D2354CEBF1EB}"/>
            </a:ext>
          </a:extLst>
        </xdr:cNvPr>
        <xdr:cNvSpPr txBox="1"/>
      </xdr:nvSpPr>
      <xdr:spPr>
        <a:xfrm>
          <a:off x="619124" y="11671300"/>
          <a:ext cx="5162550" cy="8921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3000">
              <a:solidFill>
                <a:schemeClr val="bg1"/>
              </a:solidFill>
            </a:rPr>
            <a:t>Service Delivery</a:t>
          </a:r>
        </a:p>
      </xdr:txBody>
    </xdr:sp>
    <xdr:clientData/>
  </xdr:twoCellAnchor>
  <xdr:twoCellAnchor editAs="oneCell">
    <xdr:from>
      <xdr:col>15</xdr:col>
      <xdr:colOff>161926</xdr:colOff>
      <xdr:row>42</xdr:row>
      <xdr:rowOff>181878</xdr:rowOff>
    </xdr:from>
    <xdr:to>
      <xdr:col>23</xdr:col>
      <xdr:colOff>342901</xdr:colOff>
      <xdr:row>46</xdr:row>
      <xdr:rowOff>685800</xdr:rowOff>
    </xdr:to>
    <xdr:sp macro="" textlink="" fLocksText="0">
      <xdr:nvSpPr>
        <xdr:cNvPr id="12" name="TextBox 11">
          <a:extLst>
            <a:ext uri="{FF2B5EF4-FFF2-40B4-BE49-F238E27FC236}">
              <a16:creationId xmlns:a16="http://schemas.microsoft.com/office/drawing/2014/main" id="{08AD054C-A06B-4F2E-86CF-12E13A8F618B}"/>
            </a:ext>
          </a:extLst>
        </xdr:cNvPr>
        <xdr:cNvSpPr txBox="1"/>
      </xdr:nvSpPr>
      <xdr:spPr>
        <a:xfrm>
          <a:off x="6276976" y="11554728"/>
          <a:ext cx="3124200" cy="16754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3000">
              <a:solidFill>
                <a:schemeClr val="bg1"/>
              </a:solidFill>
            </a:rPr>
            <a:t>Value </a:t>
          </a:r>
        </a:p>
        <a:p>
          <a:pPr algn="r"/>
          <a:r>
            <a:rPr lang="en-AU" sz="3000">
              <a:solidFill>
                <a:schemeClr val="bg1"/>
              </a:solidFill>
            </a:rPr>
            <a:t>for money</a:t>
          </a:r>
        </a:p>
      </xdr:txBody>
    </xdr:sp>
    <xdr:clientData fLocksWithSheet="0"/>
  </xdr:twoCellAnchor>
  <xdr:twoCellAnchor>
    <xdr:from>
      <xdr:col>26</xdr:col>
      <xdr:colOff>400050</xdr:colOff>
      <xdr:row>42</xdr:row>
      <xdr:rowOff>201081</xdr:rowOff>
    </xdr:from>
    <xdr:to>
      <xdr:col>31</xdr:col>
      <xdr:colOff>247650</xdr:colOff>
      <xdr:row>46</xdr:row>
      <xdr:rowOff>638175</xdr:rowOff>
    </xdr:to>
    <xdr:sp macro="" textlink="">
      <xdr:nvSpPr>
        <xdr:cNvPr id="13" name="TextBox 12">
          <a:extLst>
            <a:ext uri="{FF2B5EF4-FFF2-40B4-BE49-F238E27FC236}">
              <a16:creationId xmlns:a16="http://schemas.microsoft.com/office/drawing/2014/main" id="{6663998E-BA7C-40D3-93A5-6A69E8481EB7}"/>
            </a:ext>
          </a:extLst>
        </xdr:cNvPr>
        <xdr:cNvSpPr txBox="1"/>
      </xdr:nvSpPr>
      <xdr:spPr>
        <a:xfrm>
          <a:off x="10544175" y="11573931"/>
          <a:ext cx="2828925" cy="1608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3000">
              <a:solidFill>
                <a:schemeClr val="bg1"/>
              </a:solidFill>
            </a:rPr>
            <a:t>National comparison</a:t>
          </a:r>
        </a:p>
        <a:p>
          <a:pPr algn="ctr"/>
          <a:r>
            <a:rPr lang="en-AU" sz="2400" b="0">
              <a:solidFill>
                <a:schemeClr val="bg1"/>
              </a:solidFill>
              <a:latin typeface="+mj-lt"/>
            </a:rPr>
            <a:t>2022-2023</a:t>
          </a:r>
        </a:p>
      </xdr:txBody>
    </xdr:sp>
    <xdr:clientData/>
  </xdr:twoCellAnchor>
  <xdr:twoCellAnchor>
    <xdr:from>
      <xdr:col>1</xdr:col>
      <xdr:colOff>19051</xdr:colOff>
      <xdr:row>76</xdr:row>
      <xdr:rowOff>65313</xdr:rowOff>
    </xdr:from>
    <xdr:to>
      <xdr:col>14</xdr:col>
      <xdr:colOff>95250</xdr:colOff>
      <xdr:row>80</xdr:row>
      <xdr:rowOff>50346</xdr:rowOff>
    </xdr:to>
    <xdr:sp macro="" textlink="">
      <xdr:nvSpPr>
        <xdr:cNvPr id="17" name="TextBox 16">
          <a:extLst>
            <a:ext uri="{FF2B5EF4-FFF2-40B4-BE49-F238E27FC236}">
              <a16:creationId xmlns:a16="http://schemas.microsoft.com/office/drawing/2014/main" id="{CCC3DC96-9846-4762-A489-1E97BA4B7683}"/>
            </a:ext>
          </a:extLst>
        </xdr:cNvPr>
        <xdr:cNvSpPr txBox="1"/>
      </xdr:nvSpPr>
      <xdr:spPr>
        <a:xfrm>
          <a:off x="200026" y="20277363"/>
          <a:ext cx="5553074" cy="747033"/>
        </a:xfrm>
        <a:prstGeom prst="rect">
          <a:avLst/>
        </a:prstGeom>
        <a:solidFill>
          <a:srgbClr val="004D6D"/>
        </a:solidFill>
        <a:ln w="222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No. of Triple Zero (000) Calls Received by Operations Centres Statewide	    303,956</a:t>
          </a:r>
        </a:p>
        <a:p>
          <a:endParaRPr lang="en-AU" sz="8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endParaRPr>
        </a:p>
        <a:p>
          <a:r>
            <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Triple</a:t>
          </a:r>
          <a:r>
            <a:rPr lang="en-AU" sz="1100" baseline="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Zero (000) Calls Answered &lt; = 10 secs</a:t>
          </a:r>
          <a:r>
            <a:rPr lang="en-AU" sz="800" baseline="400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a:t>
          </a:r>
          <a:r>
            <a:rPr lang="en-AU" sz="1100" baseline="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rPr>
            <a:t>	  	    89.9% </a:t>
          </a:r>
          <a:endParaRPr lang="en-AU" sz="1100">
            <a:solidFill>
              <a:schemeClr val="bg1"/>
            </a:solidFill>
            <a:latin typeface="MetaBoldLF-Roman" panose="020B0802030000020004" pitchFamily="34" charset="0"/>
            <a:ea typeface="Microsoft GothicNeo" panose="020B0500000101010101" pitchFamily="34" charset="-127"/>
            <a:cs typeface="Microsoft GothicNeo" panose="020B0500000101010101" pitchFamily="34" charset="-127"/>
          </a:endParaRPr>
        </a:p>
      </xdr:txBody>
    </xdr:sp>
    <xdr:clientData/>
  </xdr:twoCellAnchor>
  <xdr:twoCellAnchor editAs="oneCell">
    <xdr:from>
      <xdr:col>29</xdr:col>
      <xdr:colOff>34363</xdr:colOff>
      <xdr:row>77</xdr:row>
      <xdr:rowOff>81492</xdr:rowOff>
    </xdr:from>
    <xdr:to>
      <xdr:col>30</xdr:col>
      <xdr:colOff>132371</xdr:colOff>
      <xdr:row>82</xdr:row>
      <xdr:rowOff>171027</xdr:rowOff>
    </xdr:to>
    <xdr:pic>
      <xdr:nvPicPr>
        <xdr:cNvPr id="28" name="Picture 27">
          <a:extLst>
            <a:ext uri="{FF2B5EF4-FFF2-40B4-BE49-F238E27FC236}">
              <a16:creationId xmlns:a16="http://schemas.microsoft.com/office/drawing/2014/main" id="{6989B085-6A31-4A9F-8D13-2274A2700B5E}"/>
            </a:ext>
          </a:extLst>
        </xdr:cNvPr>
        <xdr:cNvPicPr>
          <a:picLocks noChangeAspect="1"/>
        </xdr:cNvPicPr>
      </xdr:nvPicPr>
      <xdr:blipFill>
        <a:blip xmlns:r="http://schemas.openxmlformats.org/officeDocument/2006/relationships" r:embed="rId1"/>
        <a:stretch>
          <a:fillRect/>
        </a:stretch>
      </xdr:blipFill>
      <xdr:spPr>
        <a:xfrm>
          <a:off x="11919446" y="20740159"/>
          <a:ext cx="694485" cy="1038225"/>
        </a:xfrm>
        <a:prstGeom prst="rect">
          <a:avLst/>
        </a:prstGeom>
      </xdr:spPr>
    </xdr:pic>
    <xdr:clientData/>
  </xdr:twoCellAnchor>
  <xdr:twoCellAnchor editAs="oneCell">
    <xdr:from>
      <xdr:col>30</xdr:col>
      <xdr:colOff>310407</xdr:colOff>
      <xdr:row>77</xdr:row>
      <xdr:rowOff>95250</xdr:rowOff>
    </xdr:from>
    <xdr:to>
      <xdr:col>31</xdr:col>
      <xdr:colOff>439579</xdr:colOff>
      <xdr:row>82</xdr:row>
      <xdr:rowOff>123190</xdr:rowOff>
    </xdr:to>
    <xdr:pic>
      <xdr:nvPicPr>
        <xdr:cNvPr id="20" name="Picture 19">
          <a:extLst>
            <a:ext uri="{FF2B5EF4-FFF2-40B4-BE49-F238E27FC236}">
              <a16:creationId xmlns:a16="http://schemas.microsoft.com/office/drawing/2014/main" id="{F85B5635-B211-457D-BAB6-61E2DE7F155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826382" y="20564475"/>
          <a:ext cx="795922" cy="981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120558</xdr:colOff>
      <xdr:row>80</xdr:row>
      <xdr:rowOff>181791</xdr:rowOff>
    </xdr:from>
    <xdr:to>
      <xdr:col>18</xdr:col>
      <xdr:colOff>3808</xdr:colOff>
      <xdr:row>84</xdr:row>
      <xdr:rowOff>111919</xdr:rowOff>
    </xdr:to>
    <xdr:sp macro="" textlink="">
      <xdr:nvSpPr>
        <xdr:cNvPr id="21" name="TextBox 20">
          <a:extLst>
            <a:ext uri="{FF2B5EF4-FFF2-40B4-BE49-F238E27FC236}">
              <a16:creationId xmlns:a16="http://schemas.microsoft.com/office/drawing/2014/main" id="{A35B3A22-4E58-464B-A68A-7349F52D5AB4}"/>
            </a:ext>
          </a:extLst>
        </xdr:cNvPr>
        <xdr:cNvSpPr txBox="1"/>
      </xdr:nvSpPr>
      <xdr:spPr>
        <a:xfrm>
          <a:off x="120558" y="21155841"/>
          <a:ext cx="7350850" cy="6921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400" baseline="0">
              <a:solidFill>
                <a:schemeClr val="bg1"/>
              </a:solidFill>
              <a:latin typeface="Microsoft GothicNeo" panose="020B0500000101010101" pitchFamily="34" charset="-127"/>
              <a:ea typeface="Microsoft GothicNeo" panose="020B0500000101010101" pitchFamily="34" charset="-127"/>
              <a:cs typeface="Microsoft GothicNeo" panose="020B0500000101010101" pitchFamily="34" charset="-127"/>
            </a:rPr>
            <a:t>Queensland Ambulance Service performance statistics are published quarterly.</a:t>
          </a:r>
        </a:p>
        <a:p>
          <a:r>
            <a:rPr lang="en-AU" sz="1400" b="1" baseline="0">
              <a:solidFill>
                <a:schemeClr val="bg1"/>
              </a:solidFill>
              <a:latin typeface="Microsoft GothicNeo" panose="020B0500000101010101" pitchFamily="34" charset="-127"/>
              <a:ea typeface="Microsoft GothicNeo" panose="020B0500000101010101" pitchFamily="34" charset="-127"/>
              <a:cs typeface="Microsoft GothicNeo" panose="020B0500000101010101" pitchFamily="34" charset="-127"/>
            </a:rPr>
            <a:t>For further information please visit www.ambulance.qld.gov.au</a:t>
          </a:r>
        </a:p>
      </xdr:txBody>
    </xdr:sp>
    <xdr:clientData/>
  </xdr:twoCellAnchor>
  <xdr:twoCellAnchor>
    <xdr:from>
      <xdr:col>23</xdr:col>
      <xdr:colOff>124858</xdr:colOff>
      <xdr:row>9</xdr:row>
      <xdr:rowOff>75154</xdr:rowOff>
    </xdr:from>
    <xdr:to>
      <xdr:col>25</xdr:col>
      <xdr:colOff>647700</xdr:colOff>
      <xdr:row>10</xdr:row>
      <xdr:rowOff>775608</xdr:rowOff>
    </xdr:to>
    <xdr:sp macro="" textlink="">
      <xdr:nvSpPr>
        <xdr:cNvPr id="39" name="TextBox 38">
          <a:extLst>
            <a:ext uri="{FF2B5EF4-FFF2-40B4-BE49-F238E27FC236}">
              <a16:creationId xmlns:a16="http://schemas.microsoft.com/office/drawing/2014/main" id="{B11AEB59-2932-4330-8FB9-5600E597E4C7}"/>
            </a:ext>
          </a:extLst>
        </xdr:cNvPr>
        <xdr:cNvSpPr txBox="1"/>
      </xdr:nvSpPr>
      <xdr:spPr>
        <a:xfrm>
          <a:off x="9916558" y="3113629"/>
          <a:ext cx="1056242" cy="9004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Emergency </a:t>
          </a:r>
          <a:r>
            <a:rPr lang="en-AU" sz="800" b="0" baseline="30000">
              <a:solidFill>
                <a:schemeClr val="bg1"/>
              </a:solidFill>
              <a:latin typeface="+mn-lt"/>
            </a:rPr>
            <a:t>6</a:t>
          </a:r>
        </a:p>
        <a:p>
          <a:pPr algn="ctr"/>
          <a:r>
            <a:rPr lang="en-AU" sz="1000" b="1">
              <a:solidFill>
                <a:schemeClr val="bg1"/>
              </a:solidFill>
              <a:latin typeface="+mn-lt"/>
            </a:rPr>
            <a:t>&amp;</a:t>
          </a:r>
          <a:r>
            <a:rPr lang="en-AU" sz="1000" b="1" baseline="0">
              <a:solidFill>
                <a:schemeClr val="bg1"/>
              </a:solidFill>
              <a:latin typeface="+mn-lt"/>
            </a:rPr>
            <a:t> Urgent</a:t>
          </a:r>
        </a:p>
        <a:p>
          <a:pPr algn="ctr"/>
          <a:r>
            <a:rPr lang="en-AU" sz="1000" b="1" baseline="0">
              <a:solidFill>
                <a:schemeClr val="bg1"/>
              </a:solidFill>
              <a:latin typeface="+mn-lt"/>
            </a:rPr>
            <a:t>Incidents</a:t>
          </a:r>
          <a:endParaRPr lang="en-AU" sz="800" b="1" baseline="40000">
            <a:solidFill>
              <a:schemeClr val="bg1"/>
            </a:solidFill>
            <a:latin typeface="+mn-lt"/>
          </a:endParaRPr>
        </a:p>
      </xdr:txBody>
    </xdr:sp>
    <xdr:clientData/>
  </xdr:twoCellAnchor>
  <xdr:twoCellAnchor>
    <xdr:from>
      <xdr:col>26</xdr:col>
      <xdr:colOff>29936</xdr:colOff>
      <xdr:row>10</xdr:row>
      <xdr:rowOff>114300</xdr:rowOff>
    </xdr:from>
    <xdr:to>
      <xdr:col>28</xdr:col>
      <xdr:colOff>28575</xdr:colOff>
      <xdr:row>10</xdr:row>
      <xdr:rowOff>876299</xdr:rowOff>
    </xdr:to>
    <xdr:sp macro="" textlink="">
      <xdr:nvSpPr>
        <xdr:cNvPr id="40" name="TextBox 39">
          <a:extLst>
            <a:ext uri="{FF2B5EF4-FFF2-40B4-BE49-F238E27FC236}">
              <a16:creationId xmlns:a16="http://schemas.microsoft.com/office/drawing/2014/main" id="{32147B54-73CD-4FB9-87DB-2F8393DD55F9}"/>
            </a:ext>
          </a:extLst>
        </xdr:cNvPr>
        <xdr:cNvSpPr txBox="1"/>
      </xdr:nvSpPr>
      <xdr:spPr>
        <a:xfrm>
          <a:off x="10174061" y="3343275"/>
          <a:ext cx="1179739" cy="761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Non-Emergency </a:t>
          </a:r>
          <a:r>
            <a:rPr lang="en-AU" sz="800" b="0" baseline="30000">
              <a:solidFill>
                <a:schemeClr val="bg1"/>
              </a:solidFill>
              <a:effectLst/>
              <a:latin typeface="+mn-lt"/>
              <a:ea typeface="+mn-ea"/>
              <a:cs typeface="+mn-cs"/>
            </a:rPr>
            <a:t>6</a:t>
          </a:r>
          <a:r>
            <a:rPr lang="en-AU" sz="1000" b="1" baseline="0">
              <a:solidFill>
                <a:schemeClr val="bg1"/>
              </a:solidFill>
              <a:latin typeface="+mn-lt"/>
            </a:rPr>
            <a:t> </a:t>
          </a:r>
        </a:p>
        <a:p>
          <a:pPr algn="ctr"/>
          <a:r>
            <a:rPr lang="en-AU" sz="1000" b="1" baseline="0">
              <a:solidFill>
                <a:schemeClr val="bg1"/>
              </a:solidFill>
              <a:latin typeface="+mn-lt"/>
            </a:rPr>
            <a:t>&amp; Medically Authorised Incidents</a:t>
          </a:r>
          <a:endParaRPr lang="en-AU" sz="800" b="1" baseline="40000">
            <a:solidFill>
              <a:schemeClr val="bg1"/>
            </a:solidFill>
            <a:latin typeface="+mn-lt"/>
          </a:endParaRPr>
        </a:p>
        <a:p>
          <a:pPr algn="ctr"/>
          <a:endParaRPr lang="en-AU" sz="1000" b="1">
            <a:solidFill>
              <a:schemeClr val="bg1"/>
            </a:solidFill>
            <a:latin typeface="+mn-lt"/>
          </a:endParaRPr>
        </a:p>
      </xdr:txBody>
    </xdr:sp>
    <xdr:clientData/>
  </xdr:twoCellAnchor>
  <xdr:twoCellAnchor>
    <xdr:from>
      <xdr:col>28</xdr:col>
      <xdr:colOff>130629</xdr:colOff>
      <xdr:row>10</xdr:row>
      <xdr:rowOff>270783</xdr:rowOff>
    </xdr:from>
    <xdr:to>
      <xdr:col>29</xdr:col>
      <xdr:colOff>568779</xdr:colOff>
      <xdr:row>10</xdr:row>
      <xdr:rowOff>775608</xdr:rowOff>
    </xdr:to>
    <xdr:sp macro="" textlink="">
      <xdr:nvSpPr>
        <xdr:cNvPr id="41" name="TextBox 40">
          <a:extLst>
            <a:ext uri="{FF2B5EF4-FFF2-40B4-BE49-F238E27FC236}">
              <a16:creationId xmlns:a16="http://schemas.microsoft.com/office/drawing/2014/main" id="{CBC03225-3E94-4895-B934-BC4D59B0FDDA}"/>
            </a:ext>
          </a:extLst>
        </xdr:cNvPr>
        <xdr:cNvSpPr txBox="1"/>
      </xdr:nvSpPr>
      <xdr:spPr>
        <a:xfrm>
          <a:off x="13215258" y="3721554"/>
          <a:ext cx="1189264" cy="5048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a:solidFill>
                <a:schemeClr val="bg1"/>
              </a:solidFill>
              <a:latin typeface="+mn-lt"/>
            </a:rPr>
            <a:t>Total </a:t>
          </a:r>
          <a:r>
            <a:rPr lang="en-AU" sz="800" b="0" baseline="30000">
              <a:solidFill>
                <a:schemeClr val="bg1"/>
              </a:solidFill>
              <a:latin typeface="+mn-lt"/>
            </a:rPr>
            <a:t>6</a:t>
          </a:r>
        </a:p>
        <a:p>
          <a:pPr algn="ctr"/>
          <a:r>
            <a:rPr lang="en-AU" sz="1000" b="1" baseline="0">
              <a:solidFill>
                <a:schemeClr val="bg1"/>
              </a:solidFill>
              <a:latin typeface="+mn-lt"/>
            </a:rPr>
            <a:t>Incidents</a:t>
          </a:r>
          <a:endParaRPr lang="en-AU" sz="800" b="1" baseline="40000">
            <a:solidFill>
              <a:schemeClr val="bg1"/>
            </a:solidFill>
            <a:latin typeface="+mn-lt"/>
          </a:endParaRPr>
        </a:p>
      </xdr:txBody>
    </xdr:sp>
    <xdr:clientData/>
  </xdr:twoCellAnchor>
  <xdr:twoCellAnchor>
    <xdr:from>
      <xdr:col>29</xdr:col>
      <xdr:colOff>590549</xdr:colOff>
      <xdr:row>10</xdr:row>
      <xdr:rowOff>270784</xdr:rowOff>
    </xdr:from>
    <xdr:to>
      <xdr:col>32</xdr:col>
      <xdr:colOff>47624</xdr:colOff>
      <xdr:row>10</xdr:row>
      <xdr:rowOff>775608</xdr:rowOff>
    </xdr:to>
    <xdr:sp macro="" textlink="">
      <xdr:nvSpPr>
        <xdr:cNvPr id="42" name="TextBox 41">
          <a:extLst>
            <a:ext uri="{FF2B5EF4-FFF2-40B4-BE49-F238E27FC236}">
              <a16:creationId xmlns:a16="http://schemas.microsoft.com/office/drawing/2014/main" id="{7D637F19-8753-45A9-8FA9-79B7AD4CE0A3}"/>
            </a:ext>
          </a:extLst>
        </xdr:cNvPr>
        <xdr:cNvSpPr txBox="1"/>
      </xdr:nvSpPr>
      <xdr:spPr>
        <a:xfrm>
          <a:off x="12506324" y="3499759"/>
          <a:ext cx="1323975" cy="50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lang="en-AU" sz="1000" b="1" i="0">
              <a:solidFill>
                <a:schemeClr val="bg1"/>
              </a:solidFill>
              <a:latin typeface="+mn-lt"/>
            </a:rPr>
            <a:t>Total Patients </a:t>
          </a:r>
          <a:r>
            <a:rPr lang="en-AU" sz="800" b="0" i="0" baseline="30000">
              <a:solidFill>
                <a:schemeClr val="bg1"/>
              </a:solidFill>
              <a:latin typeface="+mn-lt"/>
            </a:rPr>
            <a:t>6</a:t>
          </a:r>
          <a:r>
            <a:rPr lang="en-AU" sz="1000" b="1" i="0">
              <a:solidFill>
                <a:schemeClr val="bg1"/>
              </a:solidFill>
              <a:latin typeface="+mn-lt"/>
            </a:rPr>
            <a:t> Transported by Road</a:t>
          </a:r>
          <a:endParaRPr lang="en-AU" sz="800" b="1" i="0" baseline="46000">
            <a:solidFill>
              <a:schemeClr val="bg1"/>
            </a:solidFill>
            <a:latin typeface="+mn-lt"/>
          </a:endParaRPr>
        </a:p>
      </xdr:txBody>
    </xdr:sp>
    <xdr:clientData/>
  </xdr:twoCellAnchor>
  <xdr:twoCellAnchor editAs="oneCell">
    <xdr:from>
      <xdr:col>2</xdr:col>
      <xdr:colOff>238547</xdr:colOff>
      <xdr:row>6</xdr:row>
      <xdr:rowOff>110490</xdr:rowOff>
    </xdr:from>
    <xdr:to>
      <xdr:col>4</xdr:col>
      <xdr:colOff>41176</xdr:colOff>
      <xdr:row>10</xdr:row>
      <xdr:rowOff>2859</xdr:rowOff>
    </xdr:to>
    <xdr:pic>
      <xdr:nvPicPr>
        <xdr:cNvPr id="19" name="Picture 18">
          <a:extLst>
            <a:ext uri="{FF2B5EF4-FFF2-40B4-BE49-F238E27FC236}">
              <a16:creationId xmlns:a16="http://schemas.microsoft.com/office/drawing/2014/main" id="{98090935-0AE1-4A8F-BF43-18CF091ABDB2}"/>
            </a:ext>
          </a:extLst>
        </xdr:cNvPr>
        <xdr:cNvPicPr>
          <a:picLocks noChangeAspect="1"/>
        </xdr:cNvPicPr>
      </xdr:nvPicPr>
      <xdr:blipFill rotWithShape="1">
        <a:blip xmlns:r="http://schemas.openxmlformats.org/officeDocument/2006/relationships" r:embed="rId3"/>
        <a:srcRect l="3676" t="6925" r="2318" b="3064"/>
        <a:stretch/>
      </xdr:blipFill>
      <xdr:spPr>
        <a:xfrm>
          <a:off x="924347" y="3044190"/>
          <a:ext cx="755129" cy="737235"/>
        </a:xfrm>
        <a:prstGeom prst="rect">
          <a:avLst/>
        </a:prstGeom>
      </xdr:spPr>
    </xdr:pic>
    <xdr:clientData/>
  </xdr:twoCellAnchor>
  <xdr:twoCellAnchor editAs="oneCell">
    <xdr:from>
      <xdr:col>13</xdr:col>
      <xdr:colOff>236537</xdr:colOff>
      <xdr:row>6</xdr:row>
      <xdr:rowOff>121919</xdr:rowOff>
    </xdr:from>
    <xdr:to>
      <xdr:col>14</xdr:col>
      <xdr:colOff>360045</xdr:colOff>
      <xdr:row>10</xdr:row>
      <xdr:rowOff>1268</xdr:rowOff>
    </xdr:to>
    <xdr:pic>
      <xdr:nvPicPr>
        <xdr:cNvPr id="23" name="Picture 22">
          <a:extLst>
            <a:ext uri="{FF2B5EF4-FFF2-40B4-BE49-F238E27FC236}">
              <a16:creationId xmlns:a16="http://schemas.microsoft.com/office/drawing/2014/main" id="{63088C0D-A940-4A45-B1E7-7B6362DB1327}"/>
            </a:ext>
          </a:extLst>
        </xdr:cNvPr>
        <xdr:cNvPicPr>
          <a:picLocks noChangeAspect="1"/>
        </xdr:cNvPicPr>
      </xdr:nvPicPr>
      <xdr:blipFill rotWithShape="1">
        <a:blip xmlns:r="http://schemas.openxmlformats.org/officeDocument/2006/relationships" r:embed="rId4"/>
        <a:srcRect l="6758" t="2410" r="4043" b="4807"/>
        <a:stretch/>
      </xdr:blipFill>
      <xdr:spPr>
        <a:xfrm>
          <a:off x="5761037" y="2588894"/>
          <a:ext cx="630238" cy="766126"/>
        </a:xfrm>
        <a:prstGeom prst="rect">
          <a:avLst/>
        </a:prstGeom>
      </xdr:spPr>
    </xdr:pic>
    <xdr:clientData/>
  </xdr:twoCellAnchor>
  <xdr:twoCellAnchor editAs="oneCell">
    <xdr:from>
      <xdr:col>23</xdr:col>
      <xdr:colOff>381001</xdr:colOff>
      <xdr:row>6</xdr:row>
      <xdr:rowOff>106380</xdr:rowOff>
    </xdr:from>
    <xdr:to>
      <xdr:col>26</xdr:col>
      <xdr:colOff>161290</xdr:colOff>
      <xdr:row>10</xdr:row>
      <xdr:rowOff>2637</xdr:rowOff>
    </xdr:to>
    <xdr:pic>
      <xdr:nvPicPr>
        <xdr:cNvPr id="24" name="Picture 23">
          <a:extLst>
            <a:ext uri="{FF2B5EF4-FFF2-40B4-BE49-F238E27FC236}">
              <a16:creationId xmlns:a16="http://schemas.microsoft.com/office/drawing/2014/main" id="{DDD7135D-25FB-42AA-AB20-77E5A687B71B}"/>
            </a:ext>
          </a:extLst>
        </xdr:cNvPr>
        <xdr:cNvPicPr>
          <a:picLocks noChangeAspect="1"/>
        </xdr:cNvPicPr>
      </xdr:nvPicPr>
      <xdr:blipFill rotWithShape="1">
        <a:blip xmlns:r="http://schemas.openxmlformats.org/officeDocument/2006/relationships" r:embed="rId5"/>
        <a:srcRect l="4211" t="6001" r="8409" b="8989"/>
        <a:stretch/>
      </xdr:blipFill>
      <xdr:spPr>
        <a:xfrm>
          <a:off x="10172701" y="2440005"/>
          <a:ext cx="952499" cy="791607"/>
        </a:xfrm>
        <a:prstGeom prst="rect">
          <a:avLst/>
        </a:prstGeom>
      </xdr:spPr>
    </xdr:pic>
    <xdr:clientData/>
  </xdr:twoCellAnchor>
  <xdr:twoCellAnchor editAs="oneCell">
    <xdr:from>
      <xdr:col>2</xdr:col>
      <xdr:colOff>381001</xdr:colOff>
      <xdr:row>43</xdr:row>
      <xdr:rowOff>76200</xdr:rowOff>
    </xdr:from>
    <xdr:to>
      <xdr:col>5</xdr:col>
      <xdr:colOff>57151</xdr:colOff>
      <xdr:row>45</xdr:row>
      <xdr:rowOff>248609</xdr:rowOff>
    </xdr:to>
    <xdr:pic>
      <xdr:nvPicPr>
        <xdr:cNvPr id="25" name="Picture 24">
          <a:extLst>
            <a:ext uri="{FF2B5EF4-FFF2-40B4-BE49-F238E27FC236}">
              <a16:creationId xmlns:a16="http://schemas.microsoft.com/office/drawing/2014/main" id="{4903EA8C-8B89-4C5C-9DFE-C48930472803}"/>
            </a:ext>
          </a:extLst>
        </xdr:cNvPr>
        <xdr:cNvPicPr>
          <a:picLocks noChangeAspect="1"/>
        </xdr:cNvPicPr>
      </xdr:nvPicPr>
      <xdr:blipFill rotWithShape="1">
        <a:blip xmlns:r="http://schemas.openxmlformats.org/officeDocument/2006/relationships" r:embed="rId6"/>
        <a:srcRect t="-1" r="5282" b="4244"/>
        <a:stretch/>
      </xdr:blipFill>
      <xdr:spPr>
        <a:xfrm>
          <a:off x="619126" y="11696700"/>
          <a:ext cx="1047750" cy="660089"/>
        </a:xfrm>
        <a:prstGeom prst="rect">
          <a:avLst/>
        </a:prstGeom>
      </xdr:spPr>
    </xdr:pic>
    <xdr:clientData/>
  </xdr:twoCellAnchor>
  <xdr:twoCellAnchor editAs="oneCell">
    <xdr:from>
      <xdr:col>19</xdr:col>
      <xdr:colOff>200025</xdr:colOff>
      <xdr:row>42</xdr:row>
      <xdr:rowOff>228600</xdr:rowOff>
    </xdr:from>
    <xdr:to>
      <xdr:col>20</xdr:col>
      <xdr:colOff>171318</xdr:colOff>
      <xdr:row>45</xdr:row>
      <xdr:rowOff>1903</xdr:rowOff>
    </xdr:to>
    <xdr:pic>
      <xdr:nvPicPr>
        <xdr:cNvPr id="33" name="Picture 32">
          <a:extLst>
            <a:ext uri="{FF2B5EF4-FFF2-40B4-BE49-F238E27FC236}">
              <a16:creationId xmlns:a16="http://schemas.microsoft.com/office/drawing/2014/main" id="{88852344-8E60-4A79-90C2-1761BB1A8CB7}"/>
            </a:ext>
          </a:extLst>
        </xdr:cNvPr>
        <xdr:cNvPicPr>
          <a:picLocks noChangeAspect="1"/>
        </xdr:cNvPicPr>
      </xdr:nvPicPr>
      <xdr:blipFill rotWithShape="1">
        <a:blip xmlns:r="http://schemas.openxmlformats.org/officeDocument/2006/relationships" r:embed="rId7"/>
        <a:srcRect l="5683" t="1112"/>
        <a:stretch/>
      </xdr:blipFill>
      <xdr:spPr>
        <a:xfrm>
          <a:off x="7781925" y="11601450"/>
          <a:ext cx="428493" cy="504823"/>
        </a:xfrm>
        <a:prstGeom prst="rect">
          <a:avLst/>
        </a:prstGeom>
      </xdr:spPr>
    </xdr:pic>
    <xdr:clientData/>
  </xdr:twoCellAnchor>
  <xdr:twoCellAnchor editAs="oneCell">
    <xdr:from>
      <xdr:col>25</xdr:col>
      <xdr:colOff>281668</xdr:colOff>
      <xdr:row>42</xdr:row>
      <xdr:rowOff>239028</xdr:rowOff>
    </xdr:from>
    <xdr:to>
      <xdr:col>27</xdr:col>
      <xdr:colOff>54428</xdr:colOff>
      <xdr:row>46</xdr:row>
      <xdr:rowOff>93591</xdr:rowOff>
    </xdr:to>
    <xdr:pic>
      <xdr:nvPicPr>
        <xdr:cNvPr id="43" name="Picture 42">
          <a:extLst>
            <a:ext uri="{FF2B5EF4-FFF2-40B4-BE49-F238E27FC236}">
              <a16:creationId xmlns:a16="http://schemas.microsoft.com/office/drawing/2014/main" id="{B4263051-8A55-4796-9E8C-EB7D88D2F13F}"/>
            </a:ext>
          </a:extLst>
        </xdr:cNvPr>
        <xdr:cNvPicPr>
          <a:picLocks noChangeAspect="1"/>
        </xdr:cNvPicPr>
      </xdr:nvPicPr>
      <xdr:blipFill rotWithShape="1">
        <a:blip xmlns:r="http://schemas.openxmlformats.org/officeDocument/2006/relationships" r:embed="rId8"/>
        <a:srcRect t="650" r="4418" b="2585"/>
        <a:stretch/>
      </xdr:blipFill>
      <xdr:spPr>
        <a:xfrm>
          <a:off x="9835243" y="11611878"/>
          <a:ext cx="953860" cy="1033758"/>
        </a:xfrm>
        <a:prstGeom prst="rect">
          <a:avLst/>
        </a:prstGeom>
      </xdr:spPr>
    </xdr:pic>
    <xdr:clientData/>
  </xdr:twoCellAnchor>
  <xdr:twoCellAnchor>
    <xdr:from>
      <xdr:col>5</xdr:col>
      <xdr:colOff>732692</xdr:colOff>
      <xdr:row>45</xdr:row>
      <xdr:rowOff>259292</xdr:rowOff>
    </xdr:from>
    <xdr:to>
      <xdr:col>15</xdr:col>
      <xdr:colOff>6104</xdr:colOff>
      <xdr:row>46</xdr:row>
      <xdr:rowOff>287867</xdr:rowOff>
    </xdr:to>
    <xdr:sp macro="" textlink="">
      <xdr:nvSpPr>
        <xdr:cNvPr id="44" name="TextBox 43">
          <a:extLst>
            <a:ext uri="{FF2B5EF4-FFF2-40B4-BE49-F238E27FC236}">
              <a16:creationId xmlns:a16="http://schemas.microsoft.com/office/drawing/2014/main" id="{04076BFE-C8BF-4F72-B1F1-B3DF8263EA5E}"/>
            </a:ext>
          </a:extLst>
        </xdr:cNvPr>
        <xdr:cNvSpPr txBox="1"/>
      </xdr:nvSpPr>
      <xdr:spPr>
        <a:xfrm>
          <a:off x="2337288" y="12781004"/>
          <a:ext cx="3251931" cy="460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baseline="0">
              <a:solidFill>
                <a:schemeClr val="bg1"/>
              </a:solidFill>
              <a:latin typeface="+mn-lt"/>
            </a:rPr>
            <a:t>Response Time Percentiles</a:t>
          </a:r>
        </a:p>
        <a:p>
          <a:pPr algn="ctr"/>
          <a:r>
            <a:rPr lang="en-AU" sz="1000" b="1" baseline="0">
              <a:solidFill>
                <a:schemeClr val="bg1"/>
              </a:solidFill>
              <a:latin typeface="+mn-lt"/>
            </a:rPr>
            <a:t>(mins)</a:t>
          </a:r>
        </a:p>
        <a:p>
          <a:pPr algn="ctr"/>
          <a:endParaRPr lang="en-AU" sz="1000" b="1">
            <a:solidFill>
              <a:schemeClr val="bg1"/>
            </a:solidFill>
            <a:latin typeface="+mn-lt"/>
          </a:endParaRPr>
        </a:p>
      </xdr:txBody>
    </xdr:sp>
    <xdr:clientData/>
  </xdr:twoCellAnchor>
  <xdr:twoCellAnchor>
    <xdr:from>
      <xdr:col>14</xdr:col>
      <xdr:colOff>361950</xdr:colOff>
      <xdr:row>46</xdr:row>
      <xdr:rowOff>312209</xdr:rowOff>
    </xdr:from>
    <xdr:to>
      <xdr:col>17</xdr:col>
      <xdr:colOff>97366</xdr:colOff>
      <xdr:row>46</xdr:row>
      <xdr:rowOff>774700</xdr:rowOff>
    </xdr:to>
    <xdr:sp macro="" textlink="">
      <xdr:nvSpPr>
        <xdr:cNvPr id="45" name="TextBox 44">
          <a:extLst>
            <a:ext uri="{FF2B5EF4-FFF2-40B4-BE49-F238E27FC236}">
              <a16:creationId xmlns:a16="http://schemas.microsoft.com/office/drawing/2014/main" id="{80D5FB8D-0F67-4AAC-8F69-63EE429FCAAB}"/>
            </a:ext>
          </a:extLst>
        </xdr:cNvPr>
        <xdr:cNvSpPr txBox="1"/>
      </xdr:nvSpPr>
      <xdr:spPr>
        <a:xfrm>
          <a:off x="6019800" y="12856634"/>
          <a:ext cx="1107016" cy="4624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AU" sz="1000" b="1" baseline="0">
              <a:solidFill>
                <a:schemeClr val="bg1"/>
              </a:solidFill>
              <a:latin typeface="+mn-lt"/>
            </a:rPr>
            <a:t>Response Time </a:t>
          </a:r>
        </a:p>
        <a:p>
          <a:pPr algn="ctr"/>
          <a:r>
            <a:rPr lang="en-AU" sz="1000" b="1" baseline="0">
              <a:solidFill>
                <a:schemeClr val="bg1"/>
              </a:solidFill>
              <a:latin typeface="+mn-lt"/>
            </a:rPr>
            <a:t>(%)</a:t>
          </a:r>
        </a:p>
        <a:p>
          <a:pPr algn="ctr"/>
          <a:endParaRPr lang="en-AU" sz="1000" b="1">
            <a:solidFill>
              <a:schemeClr val="bg1"/>
            </a:solidFill>
            <a:latin typeface="+mn-lt"/>
          </a:endParaRPr>
        </a:p>
      </xdr:txBody>
    </xdr:sp>
    <xdr:clientData/>
  </xdr:twoCellAnchor>
  <xdr:twoCellAnchor>
    <xdr:from>
      <xdr:col>2</xdr:col>
      <xdr:colOff>2</xdr:colOff>
      <xdr:row>6</xdr:row>
      <xdr:rowOff>170180</xdr:rowOff>
    </xdr:from>
    <xdr:to>
      <xdr:col>11</xdr:col>
      <xdr:colOff>381001</xdr:colOff>
      <xdr:row>9</xdr:row>
      <xdr:rowOff>95250</xdr:rowOff>
    </xdr:to>
    <xdr:sp macro="" textlink="">
      <xdr:nvSpPr>
        <xdr:cNvPr id="8" name="TextBox 7">
          <a:extLst>
            <a:ext uri="{FF2B5EF4-FFF2-40B4-BE49-F238E27FC236}">
              <a16:creationId xmlns:a16="http://schemas.microsoft.com/office/drawing/2014/main" id="{219BF6F0-834A-41B1-9C1C-50409A1F49E7}"/>
            </a:ext>
          </a:extLst>
        </xdr:cNvPr>
        <xdr:cNvSpPr txBox="1"/>
      </xdr:nvSpPr>
      <xdr:spPr>
        <a:xfrm>
          <a:off x="247652" y="2503805"/>
          <a:ext cx="5133974" cy="496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3200">
              <a:solidFill>
                <a:schemeClr val="bg1"/>
              </a:solidFill>
            </a:rPr>
            <a:t>Care for patients</a:t>
          </a:r>
        </a:p>
      </xdr:txBody>
    </xdr:sp>
    <xdr:clientData/>
  </xdr:twoCellAnchor>
  <xdr:twoCellAnchor>
    <xdr:from>
      <xdr:col>1</xdr:col>
      <xdr:colOff>47625</xdr:colOff>
      <xdr:row>91</xdr:row>
      <xdr:rowOff>0</xdr:rowOff>
    </xdr:from>
    <xdr:to>
      <xdr:col>4</xdr:col>
      <xdr:colOff>145256</xdr:colOff>
      <xdr:row>96</xdr:row>
      <xdr:rowOff>123825</xdr:rowOff>
    </xdr:to>
    <xdr:sp macro="" textlink="$V$85" fLocksText="0">
      <xdr:nvSpPr>
        <xdr:cNvPr id="55" name="Rectangle: Top Corners Rounded 54">
          <a:extLst>
            <a:ext uri="{FF2B5EF4-FFF2-40B4-BE49-F238E27FC236}">
              <a16:creationId xmlns:a16="http://schemas.microsoft.com/office/drawing/2014/main" id="{C71B1FE6-7637-4122-9A46-F909387F3923}"/>
            </a:ext>
          </a:extLst>
        </xdr:cNvPr>
        <xdr:cNvSpPr/>
      </xdr:nvSpPr>
      <xdr:spPr>
        <a:xfrm>
          <a:off x="228600" y="23488650"/>
          <a:ext cx="1069181" cy="1076325"/>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oneCell">
    <xdr:from>
      <xdr:col>2</xdr:col>
      <xdr:colOff>392906</xdr:colOff>
      <xdr:row>91</xdr:row>
      <xdr:rowOff>83715</xdr:rowOff>
    </xdr:from>
    <xdr:to>
      <xdr:col>3</xdr:col>
      <xdr:colOff>331470</xdr:colOff>
      <xdr:row>93</xdr:row>
      <xdr:rowOff>113328</xdr:rowOff>
    </xdr:to>
    <xdr:pic>
      <xdr:nvPicPr>
        <xdr:cNvPr id="53" name="Picture 52">
          <a:extLst>
            <a:ext uri="{FF2B5EF4-FFF2-40B4-BE49-F238E27FC236}">
              <a16:creationId xmlns:a16="http://schemas.microsoft.com/office/drawing/2014/main" id="{E78C7032-A3CE-4405-AF5C-360BD8FF0573}"/>
            </a:ext>
          </a:extLst>
        </xdr:cNvPr>
        <xdr:cNvPicPr>
          <a:picLocks noChangeAspect="1"/>
        </xdr:cNvPicPr>
      </xdr:nvPicPr>
      <xdr:blipFill rotWithShape="1">
        <a:blip xmlns:r="http://schemas.openxmlformats.org/officeDocument/2006/relationships" r:embed="rId3"/>
        <a:srcRect l="3676" t="6925" r="2318" b="3064"/>
        <a:stretch/>
      </xdr:blipFill>
      <xdr:spPr>
        <a:xfrm>
          <a:off x="631031" y="23479496"/>
          <a:ext cx="392907" cy="410613"/>
        </a:xfrm>
        <a:prstGeom prst="rect">
          <a:avLst/>
        </a:prstGeom>
      </xdr:spPr>
    </xdr:pic>
    <xdr:clientData/>
  </xdr:twoCellAnchor>
  <xdr:twoCellAnchor>
    <xdr:from>
      <xdr:col>4</xdr:col>
      <xdr:colOff>121446</xdr:colOff>
      <xdr:row>91</xdr:row>
      <xdr:rowOff>9525</xdr:rowOff>
    </xdr:from>
    <xdr:to>
      <xdr:col>9</xdr:col>
      <xdr:colOff>14287</xdr:colOff>
      <xdr:row>94</xdr:row>
      <xdr:rowOff>85725</xdr:rowOff>
    </xdr:to>
    <xdr:sp macro="" textlink="">
      <xdr:nvSpPr>
        <xdr:cNvPr id="51" name="Rectangle: Single Corner Rounded 50">
          <a:extLst>
            <a:ext uri="{FF2B5EF4-FFF2-40B4-BE49-F238E27FC236}">
              <a16:creationId xmlns:a16="http://schemas.microsoft.com/office/drawing/2014/main" id="{322363A2-10B5-4204-8E02-72C3E95733DA}"/>
            </a:ext>
          </a:extLst>
        </xdr:cNvPr>
        <xdr:cNvSpPr/>
      </xdr:nvSpPr>
      <xdr:spPr>
        <a:xfrm>
          <a:off x="1273971" y="23517225"/>
          <a:ext cx="2455066" cy="647700"/>
        </a:xfrm>
        <a:prstGeom prst="round1Rect">
          <a:avLst>
            <a:gd name="adj" fmla="val 30953"/>
          </a:avLst>
        </a:prstGeom>
        <a:solidFill>
          <a:srgbClr val="AECDDD"/>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154781</xdr:colOff>
      <xdr:row>91</xdr:row>
      <xdr:rowOff>9525</xdr:rowOff>
    </xdr:from>
    <xdr:to>
      <xdr:col>8</xdr:col>
      <xdr:colOff>416720</xdr:colOff>
      <xdr:row>94</xdr:row>
      <xdr:rowOff>19051</xdr:rowOff>
    </xdr:to>
    <xdr:sp macro="" textlink="">
      <xdr:nvSpPr>
        <xdr:cNvPr id="59" name="TextBox 58">
          <a:extLst>
            <a:ext uri="{FF2B5EF4-FFF2-40B4-BE49-F238E27FC236}">
              <a16:creationId xmlns:a16="http://schemas.microsoft.com/office/drawing/2014/main" id="{943F739E-3660-45AA-AE4B-3A3C626E6CC9}"/>
            </a:ext>
          </a:extLst>
        </xdr:cNvPr>
        <xdr:cNvSpPr txBox="1"/>
      </xdr:nvSpPr>
      <xdr:spPr>
        <a:xfrm>
          <a:off x="1535906" y="25143619"/>
          <a:ext cx="2500314" cy="5810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a:solidFill>
                <a:srgbClr val="004D6D"/>
              </a:solidFill>
              <a:latin typeface="MetaBookLF-Roman" panose="020B0502040000020004" pitchFamily="34" charset="0"/>
              <a:ea typeface="+mn-ea"/>
              <a:cs typeface="+mn-cs"/>
            </a:rPr>
            <a:t>Care for patients</a:t>
          </a:r>
        </a:p>
      </xdr:txBody>
    </xdr:sp>
    <xdr:clientData/>
  </xdr:twoCellAnchor>
  <xdr:twoCellAnchor>
    <xdr:from>
      <xdr:col>1</xdr:col>
      <xdr:colOff>447675</xdr:colOff>
      <xdr:row>94</xdr:row>
      <xdr:rowOff>28575</xdr:rowOff>
    </xdr:from>
    <xdr:to>
      <xdr:col>32</xdr:col>
      <xdr:colOff>76200</xdr:colOff>
      <xdr:row>116</xdr:row>
      <xdr:rowOff>180974</xdr:rowOff>
    </xdr:to>
    <xdr:sp macro="" textlink="">
      <xdr:nvSpPr>
        <xdr:cNvPr id="60" name="Rectangle: Top Corners Rounded 59">
          <a:extLst>
            <a:ext uri="{FF2B5EF4-FFF2-40B4-BE49-F238E27FC236}">
              <a16:creationId xmlns:a16="http://schemas.microsoft.com/office/drawing/2014/main" id="{A3120892-0B9C-49E3-AADC-E16416797B5F}"/>
            </a:ext>
          </a:extLst>
        </xdr:cNvPr>
        <xdr:cNvSpPr/>
      </xdr:nvSpPr>
      <xdr:spPr>
        <a:xfrm>
          <a:off x="447675" y="25517475"/>
          <a:ext cx="13954125" cy="4343399"/>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97637</xdr:colOff>
      <xdr:row>94</xdr:row>
      <xdr:rowOff>115913</xdr:rowOff>
    </xdr:from>
    <xdr:to>
      <xdr:col>20</xdr:col>
      <xdr:colOff>28047</xdr:colOff>
      <xdr:row>116</xdr:row>
      <xdr:rowOff>150959</xdr:rowOff>
    </xdr:to>
    <xdr:sp macro="" textlink="">
      <xdr:nvSpPr>
        <xdr:cNvPr id="61" name="TextBox 60">
          <a:extLst>
            <a:ext uri="{FF2B5EF4-FFF2-40B4-BE49-F238E27FC236}">
              <a16:creationId xmlns:a16="http://schemas.microsoft.com/office/drawing/2014/main" id="{760125F5-593B-4525-A2E8-E69D262BF410}"/>
            </a:ext>
          </a:extLst>
        </xdr:cNvPr>
        <xdr:cNvSpPr txBox="1"/>
      </xdr:nvSpPr>
      <xdr:spPr>
        <a:xfrm>
          <a:off x="331952" y="24183683"/>
          <a:ext cx="7741545" cy="42374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algn="l">
            <a:spcBef>
              <a:spcPts val="0"/>
            </a:spcBef>
            <a:spcAft>
              <a:spcPts val="400"/>
            </a:spcAft>
          </a:pPr>
          <a:r>
            <a:rPr lang="en-AU" sz="1800">
              <a:solidFill>
                <a:srgbClr val="004D6D"/>
              </a:solidFill>
              <a:latin typeface="MetaBookLF-Roman" panose="020B0502040000020004" pitchFamily="34" charset="0"/>
              <a:ea typeface="+mn-ea"/>
              <a:cs typeface="+mn-cs"/>
            </a:rPr>
            <a:t>Clinically Meaningful Pain Reduction % Cardiac Patients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effective management of severe cardiac pain by the ambulance service.  The outcome measure, ‘clinically meaningful pain reduction’, is defined as a minimum two point reduction (on a 10 point scale) in pain score from pre-to post-treatment.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The denominator for this indicator includes a count of all patients aged 16 years and above with a cardiac related final assessment and an initial pain score equal to or greater than seven points (on a 10 point scale) who are administered an analgaesic agent (GTN, Fentanyl or Morphine).  The numerator contains a count of the number of these patients who report a clinically meaningful reduction in pain.</a:t>
          </a:r>
        </a:p>
        <a:p>
          <a:pPr marL="0" marR="0" lvl="0" indent="0" algn="just" defTabSz="914400" rtl="0" eaLnBrk="1" fontAlgn="auto" latinLnBrk="0" hangingPunct="1">
            <a:lnSpc>
              <a:spcPts val="1600"/>
            </a:lnSpc>
            <a:spcBef>
              <a:spcPts val="400"/>
            </a:spcBef>
            <a:spcAft>
              <a:spcPts val="0"/>
            </a:spcAft>
            <a:buClrTx/>
            <a:buSzTx/>
            <a:buFontTx/>
            <a:buNone/>
            <a:tabLst/>
            <a:defRPr/>
          </a:pPr>
          <a:endPar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l" defTabSz="914400" rtl="0" eaLnBrk="1" fontAlgn="auto" latinLnBrk="0" hangingPunct="1">
            <a:lnSpc>
              <a:spcPts val="1600"/>
            </a:lnSpc>
            <a:spcBef>
              <a:spcPts val="0"/>
            </a:spcBef>
            <a:spcAft>
              <a:spcPts val="400"/>
            </a:spcAft>
            <a:buClrTx/>
            <a:buSzTx/>
            <a:buFontTx/>
            <a:buNone/>
            <a:tabLst/>
            <a:defRPr/>
          </a:pPr>
          <a:r>
            <a:rPr lang="en-AU" sz="1800">
              <a:solidFill>
                <a:srgbClr val="004D6D"/>
              </a:solidFill>
              <a:latin typeface="MetaBookLF-Roman" panose="020B0502040000020004" pitchFamily="34" charset="0"/>
              <a:ea typeface="+mn-ea"/>
              <a:cs typeface="+mn-cs"/>
            </a:rPr>
            <a:t>Clinically Meaningful Pain Reduction % Trauma Patients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effective management of severe traumatic injury related pain by the ambulance service.  The outcome measure, a ‘clinically meaningful pain reduction’, is defined as a minimum two point reduction (on a 10 point scale) in pain score from pre-to post-treatment. </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The denominator for this indicator includes a count of all patients aged 16 years and above with a trauma related final assessment and an initial pain score equal to or greater than seven points who are administered an analgaesic agent (Morphine, Fentanyl, Methoxyflurane or Ketamine). The numerator contains a count of the number of these patients who report a clinically meaningful reduction in pain.</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xdr:txBody>
    </xdr:sp>
    <xdr:clientData/>
  </xdr:twoCellAnchor>
  <xdr:twoCellAnchor editAs="absolute">
    <xdr:from>
      <xdr:col>2</xdr:col>
      <xdr:colOff>169652</xdr:colOff>
      <xdr:row>105</xdr:row>
      <xdr:rowOff>39331</xdr:rowOff>
    </xdr:from>
    <xdr:to>
      <xdr:col>20</xdr:col>
      <xdr:colOff>372</xdr:colOff>
      <xdr:row>105</xdr:row>
      <xdr:rowOff>39331</xdr:rowOff>
    </xdr:to>
    <xdr:cxnSp macro="">
      <xdr:nvCxnSpPr>
        <xdr:cNvPr id="64" name="Straight Connector 63">
          <a:extLst>
            <a:ext uri="{FF2B5EF4-FFF2-40B4-BE49-F238E27FC236}">
              <a16:creationId xmlns:a16="http://schemas.microsoft.com/office/drawing/2014/main" id="{FA1E80EB-3B4C-4611-BAA2-B7A54197C849}"/>
            </a:ext>
          </a:extLst>
        </xdr:cNvPr>
        <xdr:cNvCxnSpPr/>
      </xdr:nvCxnSpPr>
      <xdr:spPr>
        <a:xfrm>
          <a:off x="411587" y="26214031"/>
          <a:ext cx="7627885"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20</xdr:col>
      <xdr:colOff>173160</xdr:colOff>
      <xdr:row>94</xdr:row>
      <xdr:rowOff>112580</xdr:rowOff>
    </xdr:from>
    <xdr:to>
      <xdr:col>31</xdr:col>
      <xdr:colOff>627379</xdr:colOff>
      <xdr:row>108</xdr:row>
      <xdr:rowOff>114364</xdr:rowOff>
    </xdr:to>
    <xdr:sp macro="" textlink="">
      <xdr:nvSpPr>
        <xdr:cNvPr id="65" name="TextBox 64">
          <a:extLst>
            <a:ext uri="{FF2B5EF4-FFF2-40B4-BE49-F238E27FC236}">
              <a16:creationId xmlns:a16="http://schemas.microsoft.com/office/drawing/2014/main" id="{6D0498F1-ECF6-47F7-B59F-4705319DA485}"/>
            </a:ext>
          </a:extLst>
        </xdr:cNvPr>
        <xdr:cNvSpPr txBox="1"/>
      </xdr:nvSpPr>
      <xdr:spPr>
        <a:xfrm>
          <a:off x="8208450" y="24199400"/>
          <a:ext cx="5548189" cy="26497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algn="l" rtl="0">
            <a:spcBef>
              <a:spcPts val="0"/>
            </a:spcBef>
            <a:spcAft>
              <a:spcPts val="400"/>
            </a:spcAft>
          </a:pPr>
          <a:r>
            <a:rPr lang="en-GB" sz="1800">
              <a:solidFill>
                <a:srgbClr val="004D6D"/>
              </a:solidFill>
              <a:latin typeface="MetaBookLF-Roman" panose="020B0502040000020004" pitchFamily="34" charset="0"/>
              <a:ea typeface="+mn-ea"/>
              <a:cs typeface="+mn-cs"/>
            </a:rPr>
            <a:t>% of Emergency &amp; Urgent Patients Treated &amp; Not Transported</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the percentage of emergency (Code 1) and urgent (Code 2) patients who request an ambulance service via the Triple Zero (000) system and receive treatment by a QAS paramedic but are not transported by the ambulance service to a healthcare facility for additional assessment and care. This is presented as a percentage of all emergency and urgent patients who are attended to by QAS.</a:t>
          </a:r>
        </a:p>
      </xdr:txBody>
    </xdr:sp>
    <xdr:clientData/>
  </xdr:twoCellAnchor>
  <xdr:twoCellAnchor editAs="absolute">
    <xdr:from>
      <xdr:col>20</xdr:col>
      <xdr:colOff>93677</xdr:colOff>
      <xdr:row>94</xdr:row>
      <xdr:rowOff>95282</xdr:rowOff>
    </xdr:from>
    <xdr:to>
      <xdr:col>20</xdr:col>
      <xdr:colOff>93677</xdr:colOff>
      <xdr:row>116</xdr:row>
      <xdr:rowOff>64983</xdr:rowOff>
    </xdr:to>
    <xdr:cxnSp macro="">
      <xdr:nvCxnSpPr>
        <xdr:cNvPr id="69" name="Straight Connector 68">
          <a:extLst>
            <a:ext uri="{FF2B5EF4-FFF2-40B4-BE49-F238E27FC236}">
              <a16:creationId xmlns:a16="http://schemas.microsoft.com/office/drawing/2014/main" id="{C854C77A-D771-40C7-8E56-662703C67F9F}"/>
            </a:ext>
          </a:extLst>
        </xdr:cNvPr>
        <xdr:cNvCxnSpPr/>
      </xdr:nvCxnSpPr>
      <xdr:spPr>
        <a:xfrm>
          <a:off x="8136587" y="24170672"/>
          <a:ext cx="0" cy="4166416"/>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47626</xdr:colOff>
      <xdr:row>117</xdr:row>
      <xdr:rowOff>62196</xdr:rowOff>
    </xdr:from>
    <xdr:to>
      <xdr:col>4</xdr:col>
      <xdr:colOff>145256</xdr:colOff>
      <xdr:row>123</xdr:row>
      <xdr:rowOff>171339</xdr:rowOff>
    </xdr:to>
    <xdr:sp macro="" textlink="$V$85" fLocksText="0">
      <xdr:nvSpPr>
        <xdr:cNvPr id="75" name="Rectangle: Top Corners Rounded 54">
          <a:extLst>
            <a:ext uri="{FF2B5EF4-FFF2-40B4-BE49-F238E27FC236}">
              <a16:creationId xmlns:a16="http://schemas.microsoft.com/office/drawing/2014/main" id="{C8F085D3-B5E1-48D3-AE69-6545509899E7}"/>
            </a:ext>
          </a:extLst>
        </xdr:cNvPr>
        <xdr:cNvSpPr/>
      </xdr:nvSpPr>
      <xdr:spPr>
        <a:xfrm>
          <a:off x="228601" y="28532421"/>
          <a:ext cx="1069180" cy="1252143"/>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editAs="oneCell">
    <xdr:from>
      <xdr:col>2</xdr:col>
      <xdr:colOff>309563</xdr:colOff>
      <xdr:row>117</xdr:row>
      <xdr:rowOff>90857</xdr:rowOff>
    </xdr:from>
    <xdr:to>
      <xdr:col>3</xdr:col>
      <xdr:colOff>260032</xdr:colOff>
      <xdr:row>120</xdr:row>
      <xdr:rowOff>85988</xdr:rowOff>
    </xdr:to>
    <xdr:pic>
      <xdr:nvPicPr>
        <xdr:cNvPr id="77" name="Picture 76">
          <a:extLst>
            <a:ext uri="{FF2B5EF4-FFF2-40B4-BE49-F238E27FC236}">
              <a16:creationId xmlns:a16="http://schemas.microsoft.com/office/drawing/2014/main" id="{0B2C3713-3F5E-4EA6-95F9-6B444A7B5CA1}"/>
            </a:ext>
          </a:extLst>
        </xdr:cNvPr>
        <xdr:cNvPicPr>
          <a:picLocks noChangeAspect="1"/>
        </xdr:cNvPicPr>
      </xdr:nvPicPr>
      <xdr:blipFill rotWithShape="1">
        <a:blip xmlns:r="http://schemas.openxmlformats.org/officeDocument/2006/relationships" r:embed="rId4"/>
        <a:srcRect l="6758" t="2410" r="4043" b="4807"/>
        <a:stretch/>
      </xdr:blipFill>
      <xdr:spPr>
        <a:xfrm>
          <a:off x="547688" y="28626170"/>
          <a:ext cx="412749" cy="560281"/>
        </a:xfrm>
        <a:prstGeom prst="rect">
          <a:avLst/>
        </a:prstGeom>
      </xdr:spPr>
    </xdr:pic>
    <xdr:clientData/>
  </xdr:twoCellAnchor>
  <xdr:twoCellAnchor>
    <xdr:from>
      <xdr:col>2</xdr:col>
      <xdr:colOff>1588</xdr:colOff>
      <xdr:row>120</xdr:row>
      <xdr:rowOff>79375</xdr:rowOff>
    </xdr:from>
    <xdr:to>
      <xdr:col>33</xdr:col>
      <xdr:colOff>1588</xdr:colOff>
      <xdr:row>137</xdr:row>
      <xdr:rowOff>23812</xdr:rowOff>
    </xdr:to>
    <xdr:sp macro="" textlink="">
      <xdr:nvSpPr>
        <xdr:cNvPr id="78" name="Rectangle: Top Corners Rounded 77">
          <a:extLst>
            <a:ext uri="{FF2B5EF4-FFF2-40B4-BE49-F238E27FC236}">
              <a16:creationId xmlns:a16="http://schemas.microsoft.com/office/drawing/2014/main" id="{EDBE1C7B-37B9-483D-B991-6B3FA069E984}"/>
            </a:ext>
          </a:extLst>
        </xdr:cNvPr>
        <xdr:cNvSpPr/>
      </xdr:nvSpPr>
      <xdr:spPr>
        <a:xfrm>
          <a:off x="239713" y="29186188"/>
          <a:ext cx="13620750" cy="3214687"/>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68949</xdr:colOff>
      <xdr:row>120</xdr:row>
      <xdr:rowOff>145731</xdr:rowOff>
    </xdr:from>
    <xdr:to>
      <xdr:col>9</xdr:col>
      <xdr:colOff>38100</xdr:colOff>
      <xdr:row>136</xdr:row>
      <xdr:rowOff>8890</xdr:rowOff>
    </xdr:to>
    <xdr:sp macro="" textlink="">
      <xdr:nvSpPr>
        <xdr:cNvPr id="80" name="TextBox 79">
          <a:extLst>
            <a:ext uri="{FF2B5EF4-FFF2-40B4-BE49-F238E27FC236}">
              <a16:creationId xmlns:a16="http://schemas.microsoft.com/office/drawing/2014/main" id="{7A183B22-F6E3-4E91-8532-A6EBC2F781FE}"/>
            </a:ext>
          </a:extLst>
        </xdr:cNvPr>
        <xdr:cNvSpPr txBox="1"/>
      </xdr:nvSpPr>
      <xdr:spPr>
        <a:xfrm>
          <a:off x="308979" y="29202061"/>
          <a:ext cx="3443871" cy="29257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Clinical Attrition % </a:t>
          </a:r>
          <a:r>
            <a:rPr lang="en-GB" sz="1600">
              <a:solidFill>
                <a:srgbClr val="004D6D"/>
              </a:solidFill>
              <a:latin typeface="MetaBookLF-Roman" panose="020B0502040000020004" pitchFamily="34" charset="0"/>
              <a:ea typeface="+mn-ea"/>
              <a:cs typeface="+mn-cs"/>
            </a:rPr>
            <a:t>(ROGS Definition)</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measures the level of employee attrition in the operational workforce. It is calculated as the number of fulltime equivalent (FTE) employees who exit the organisation, as a proportion of the number of FTE employees. It is based on staff FTE defined as ‘operational positions where paramedic qualifications are either essential or desirable to the role’.</a:t>
          </a:r>
          <a:endParaRPr lang="en-AU"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endParaRPr>
        </a:p>
      </xdr:txBody>
    </xdr:sp>
    <xdr:clientData/>
  </xdr:twoCellAnchor>
  <xdr:twoCellAnchor editAs="absolute">
    <xdr:from>
      <xdr:col>9</xdr:col>
      <xdr:colOff>161550</xdr:colOff>
      <xdr:row>120</xdr:row>
      <xdr:rowOff>106045</xdr:rowOff>
    </xdr:from>
    <xdr:to>
      <xdr:col>17</xdr:col>
      <xdr:colOff>111651</xdr:colOff>
      <xdr:row>136</xdr:row>
      <xdr:rowOff>171449</xdr:rowOff>
    </xdr:to>
    <xdr:sp macro="" textlink="">
      <xdr:nvSpPr>
        <xdr:cNvPr id="81" name="TextBox 80">
          <a:extLst>
            <a:ext uri="{FF2B5EF4-FFF2-40B4-BE49-F238E27FC236}">
              <a16:creationId xmlns:a16="http://schemas.microsoft.com/office/drawing/2014/main" id="{F11F28EB-EC8C-49B1-892A-D674342F9D36}"/>
            </a:ext>
          </a:extLst>
        </xdr:cNvPr>
        <xdr:cNvSpPr txBox="1"/>
      </xdr:nvSpPr>
      <xdr:spPr>
        <a:xfrm>
          <a:off x="3902335" y="29233813"/>
          <a:ext cx="3273691" cy="311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r>
            <a:rPr lang="en-GB" sz="1800">
              <a:solidFill>
                <a:srgbClr val="004D6D"/>
              </a:solidFill>
              <a:latin typeface="MetaBookLF-Roman" panose="020B0502040000020004" pitchFamily="34" charset="0"/>
              <a:ea typeface="+mn-ea"/>
              <a:cs typeface="+mn-cs"/>
            </a:rPr>
            <a:t>Occupational Violence Staff </a:t>
          </a:r>
        </a:p>
        <a:p>
          <a:pPr marL="0" indent="0" rtl="0"/>
          <a:r>
            <a:rPr lang="en-GB" sz="1800">
              <a:solidFill>
                <a:srgbClr val="004D6D"/>
              </a:solidFill>
              <a:latin typeface="MetaBookLF-Roman" panose="020B0502040000020004" pitchFamily="34" charset="0"/>
              <a:ea typeface="+mn-ea"/>
              <a:cs typeface="+mn-cs"/>
            </a:rPr>
            <a:t>Safety Index </a:t>
          </a:r>
        </a:p>
        <a:p>
          <a:pPr marL="0" marR="0" lvl="0" indent="0" defTabSz="914400" rtl="0" eaLnBrk="1" fontAlgn="auto" latinLnBrk="0" hangingPunct="1">
            <a:lnSpc>
              <a:spcPct val="100000"/>
            </a:lnSpc>
            <a:spcBef>
              <a:spcPts val="0"/>
            </a:spcBef>
            <a:spcAft>
              <a:spcPts val="400"/>
            </a:spcAft>
            <a:buClrTx/>
            <a:buSzTx/>
            <a:buFontTx/>
            <a:buNone/>
            <a:tabLst/>
            <a:defRPr/>
          </a:pPr>
          <a:r>
            <a:rPr lang="en-GB" sz="1000">
              <a:solidFill>
                <a:srgbClr val="004D6D"/>
              </a:solidFill>
              <a:latin typeface="MetaBookLF-Roman" panose="020B0502040000020004" pitchFamily="34" charset="0"/>
              <a:ea typeface="+mn-ea"/>
              <a:cs typeface="+mn-cs"/>
            </a:rPr>
            <a:t>(previously Crew Safety Index)</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indication of the rate of exposure of operational paramedics to deliberate physical violence and verbal abuse by patients and/or bystanders. This is calculated as the number of reported cases of occupational violence (recorded within the Safety Health and Environment (SHE) reporting system) per 100,000 hours worked (calculated as the sum of all hours worked inclusive of overtime and leave).</a:t>
          </a:r>
        </a:p>
      </xdr:txBody>
    </xdr:sp>
    <xdr:clientData/>
  </xdr:twoCellAnchor>
  <xdr:twoCellAnchor editAs="absolute">
    <xdr:from>
      <xdr:col>17</xdr:col>
      <xdr:colOff>180658</xdr:colOff>
      <xdr:row>120</xdr:row>
      <xdr:rowOff>95886</xdr:rowOff>
    </xdr:from>
    <xdr:to>
      <xdr:col>27</xdr:col>
      <xdr:colOff>401003</xdr:colOff>
      <xdr:row>136</xdr:row>
      <xdr:rowOff>179071</xdr:rowOff>
    </xdr:to>
    <xdr:sp macro="" textlink="">
      <xdr:nvSpPr>
        <xdr:cNvPr id="82" name="TextBox 81">
          <a:extLst>
            <a:ext uri="{FF2B5EF4-FFF2-40B4-BE49-F238E27FC236}">
              <a16:creationId xmlns:a16="http://schemas.microsoft.com/office/drawing/2014/main" id="{DC292C61-4490-4B31-BA09-2A3B63C8ECC4}"/>
            </a:ext>
          </a:extLst>
        </xdr:cNvPr>
        <xdr:cNvSpPr txBox="1"/>
      </xdr:nvSpPr>
      <xdr:spPr>
        <a:xfrm>
          <a:off x="7212013" y="29152851"/>
          <a:ext cx="3927475" cy="31369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spcAft>
              <a:spcPts val="400"/>
            </a:spcAft>
          </a:pPr>
          <a:r>
            <a:rPr lang="en-GB" sz="1800">
              <a:solidFill>
                <a:srgbClr val="004D6D"/>
              </a:solidFill>
              <a:latin typeface="MetaBookLF-Roman" panose="020B0502040000020004" pitchFamily="34" charset="0"/>
              <a:ea typeface="+mn-ea"/>
              <a:cs typeface="+mn-cs"/>
            </a:rPr>
            <a:t>% Eligible Officers with Current Performance Development Plans</a:t>
          </a:r>
        </a:p>
        <a:p>
          <a:pPr marL="0" lvl="0" indent="0" algn="just" rtl="0">
            <a:lnSpc>
              <a:spcPts val="1600"/>
            </a:lnSpc>
            <a:spcBef>
              <a:spcPts val="400"/>
            </a:spcBef>
            <a:spcAft>
              <a:spcPts val="0"/>
            </a:spcAft>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the proportion of operational personnel with current performance development plans recorded within the Learning Management System (LMS), as a percentage of operational personnel (ROGS definition). Performance development plans support a culture where supervisors and employees are accountable for their performance. Outstanding performance is recognised and opportunities are provided for ongoing professional development. Data reflects A3PDP23 (Oct 23-Dec 23) and A3PDP24 (Jan 24-Sep 24). </a:t>
          </a:r>
          <a:endParaRPr lang="en-GB" sz="1800" b="0" i="0" u="none" strike="noStrike" kern="0" spc="0" baseline="30000">
            <a:solidFill>
              <a:srgbClr val="FF0000"/>
            </a:solidFill>
            <a:latin typeface="MetaBookLF-Roman" panose="020B0502040000020004" pitchFamily="34" charset="0"/>
            <a:ea typeface="Tahoma" panose="020B0604030504040204" pitchFamily="34" charset="0"/>
            <a:cs typeface="Times New Roman" panose="02020603050405020304" pitchFamily="18" charset="0"/>
          </a:endParaRPr>
        </a:p>
      </xdr:txBody>
    </xdr:sp>
    <xdr:clientData/>
  </xdr:twoCellAnchor>
  <xdr:twoCellAnchor editAs="absolute">
    <xdr:from>
      <xdr:col>27</xdr:col>
      <xdr:colOff>431193</xdr:colOff>
      <xdr:row>120</xdr:row>
      <xdr:rowOff>106045</xdr:rowOff>
    </xdr:from>
    <xdr:to>
      <xdr:col>32</xdr:col>
      <xdr:colOff>12383</xdr:colOff>
      <xdr:row>131</xdr:row>
      <xdr:rowOff>79374</xdr:rowOff>
    </xdr:to>
    <xdr:sp macro="" textlink="">
      <xdr:nvSpPr>
        <xdr:cNvPr id="83" name="TextBox 82">
          <a:extLst>
            <a:ext uri="{FF2B5EF4-FFF2-40B4-BE49-F238E27FC236}">
              <a16:creationId xmlns:a16="http://schemas.microsoft.com/office/drawing/2014/main" id="{66B6743C-91A4-4C74-8C7E-37B3504ECA32}"/>
            </a:ext>
          </a:extLst>
        </xdr:cNvPr>
        <xdr:cNvSpPr txBox="1"/>
      </xdr:nvSpPr>
      <xdr:spPr>
        <a:xfrm>
          <a:off x="11186188" y="29233813"/>
          <a:ext cx="2627603" cy="2066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Injury Downtime Rate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Injury downtime rate measures lost time at work due to injury as a percentage of total hours worked.  It is a way for QAS to assess the effect of its staff rehabilitation strategies.</a:t>
          </a:r>
        </a:p>
      </xdr:txBody>
    </xdr:sp>
    <xdr:clientData/>
  </xdr:twoCellAnchor>
  <xdr:twoCellAnchor editAs="absolute">
    <xdr:from>
      <xdr:col>17</xdr:col>
      <xdr:colOff>131833</xdr:colOff>
      <xdr:row>120</xdr:row>
      <xdr:rowOff>152135</xdr:rowOff>
    </xdr:from>
    <xdr:to>
      <xdr:col>17</xdr:col>
      <xdr:colOff>132538</xdr:colOff>
      <xdr:row>136</xdr:row>
      <xdr:rowOff>95880</xdr:rowOff>
    </xdr:to>
    <xdr:cxnSp macro="">
      <xdr:nvCxnSpPr>
        <xdr:cNvPr id="91" name="Straight Connector 90">
          <a:extLst>
            <a:ext uri="{FF2B5EF4-FFF2-40B4-BE49-F238E27FC236}">
              <a16:creationId xmlns:a16="http://schemas.microsoft.com/office/drawing/2014/main" id="{F5E21210-932C-4D97-B8CE-B67D4B6FFDB2}"/>
            </a:ext>
          </a:extLst>
        </xdr:cNvPr>
        <xdr:cNvCxnSpPr/>
      </xdr:nvCxnSpPr>
      <xdr:spPr>
        <a:xfrm>
          <a:off x="7192398" y="29277998"/>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xdr:colOff>
      <xdr:row>137</xdr:row>
      <xdr:rowOff>130968</xdr:rowOff>
    </xdr:from>
    <xdr:to>
      <xdr:col>4</xdr:col>
      <xdr:colOff>154781</xdr:colOff>
      <xdr:row>144</xdr:row>
      <xdr:rowOff>20529</xdr:rowOff>
    </xdr:to>
    <xdr:sp macro="" textlink="$V$85" fLocksText="0">
      <xdr:nvSpPr>
        <xdr:cNvPr id="99" name="Rectangle: Top Corners Rounded 54">
          <a:extLst>
            <a:ext uri="{FF2B5EF4-FFF2-40B4-BE49-F238E27FC236}">
              <a16:creationId xmlns:a16="http://schemas.microsoft.com/office/drawing/2014/main" id="{1B17598E-8BC9-42C5-8787-8B8897B53132}"/>
            </a:ext>
          </a:extLst>
        </xdr:cNvPr>
        <xdr:cNvSpPr/>
      </xdr:nvSpPr>
      <xdr:spPr>
        <a:xfrm>
          <a:off x="381001" y="34075687"/>
          <a:ext cx="1154905" cy="1223061"/>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xdr:col>
      <xdr:colOff>9525</xdr:colOff>
      <xdr:row>140</xdr:row>
      <xdr:rowOff>161928</xdr:rowOff>
    </xdr:from>
    <xdr:to>
      <xdr:col>33</xdr:col>
      <xdr:colOff>9525</xdr:colOff>
      <xdr:row>152</xdr:row>
      <xdr:rowOff>190500</xdr:rowOff>
    </xdr:to>
    <xdr:sp macro="" textlink="">
      <xdr:nvSpPr>
        <xdr:cNvPr id="101" name="Rectangle: Top Corners Rounded 100">
          <a:extLst>
            <a:ext uri="{FF2B5EF4-FFF2-40B4-BE49-F238E27FC236}">
              <a16:creationId xmlns:a16="http://schemas.microsoft.com/office/drawing/2014/main" id="{B13D7233-3594-4AE0-A7D7-D75CA16D9999}"/>
            </a:ext>
          </a:extLst>
        </xdr:cNvPr>
        <xdr:cNvSpPr/>
      </xdr:nvSpPr>
      <xdr:spPr>
        <a:xfrm>
          <a:off x="247650" y="33042228"/>
          <a:ext cx="13601700" cy="2314572"/>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xdr:from>
      <xdr:col>4</xdr:col>
      <xdr:colOff>142875</xdr:colOff>
      <xdr:row>137</xdr:row>
      <xdr:rowOff>161925</xdr:rowOff>
    </xdr:from>
    <xdr:to>
      <xdr:col>8</xdr:col>
      <xdr:colOff>357188</xdr:colOff>
      <xdr:row>140</xdr:row>
      <xdr:rowOff>161924</xdr:rowOff>
    </xdr:to>
    <xdr:sp macro="" textlink="">
      <xdr:nvSpPr>
        <xdr:cNvPr id="102" name="TextBox 101">
          <a:extLst>
            <a:ext uri="{FF2B5EF4-FFF2-40B4-BE49-F238E27FC236}">
              <a16:creationId xmlns:a16="http://schemas.microsoft.com/office/drawing/2014/main" id="{450CB679-77CA-43B1-97E4-80B93DCB7F04}"/>
            </a:ext>
          </a:extLst>
        </xdr:cNvPr>
        <xdr:cNvSpPr txBox="1"/>
      </xdr:nvSpPr>
      <xdr:spPr>
        <a:xfrm>
          <a:off x="1301750" y="32538988"/>
          <a:ext cx="2325688" cy="571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Daily activity</a:t>
          </a:r>
        </a:p>
      </xdr:txBody>
    </xdr:sp>
    <xdr:clientData/>
  </xdr:twoCellAnchor>
  <xdr:twoCellAnchor editAs="oneCell">
    <xdr:from>
      <xdr:col>2</xdr:col>
      <xdr:colOff>316051</xdr:colOff>
      <xdr:row>138</xdr:row>
      <xdr:rowOff>95248</xdr:rowOff>
    </xdr:from>
    <xdr:to>
      <xdr:col>3</xdr:col>
      <xdr:colOff>438150</xdr:colOff>
      <xdr:row>140</xdr:row>
      <xdr:rowOff>35241</xdr:rowOff>
    </xdr:to>
    <xdr:pic>
      <xdr:nvPicPr>
        <xdr:cNvPr id="104" name="Picture 103">
          <a:extLst>
            <a:ext uri="{FF2B5EF4-FFF2-40B4-BE49-F238E27FC236}">
              <a16:creationId xmlns:a16="http://schemas.microsoft.com/office/drawing/2014/main" id="{6CC20D02-2467-4D31-A034-8026CBED7760}"/>
            </a:ext>
          </a:extLst>
        </xdr:cNvPr>
        <xdr:cNvPicPr>
          <a:picLocks noChangeAspect="1"/>
        </xdr:cNvPicPr>
      </xdr:nvPicPr>
      <xdr:blipFill rotWithShape="1">
        <a:blip xmlns:r="http://schemas.openxmlformats.org/officeDocument/2006/relationships" r:embed="rId5"/>
        <a:srcRect l="4211" t="6001" r="8409" b="8989"/>
        <a:stretch/>
      </xdr:blipFill>
      <xdr:spPr>
        <a:xfrm>
          <a:off x="697051" y="34230467"/>
          <a:ext cx="622162" cy="320993"/>
        </a:xfrm>
        <a:prstGeom prst="rect">
          <a:avLst/>
        </a:prstGeom>
      </xdr:spPr>
    </xdr:pic>
    <xdr:clientData/>
  </xdr:twoCellAnchor>
  <xdr:twoCellAnchor editAs="absolute">
    <xdr:from>
      <xdr:col>2</xdr:col>
      <xdr:colOff>67579</xdr:colOff>
      <xdr:row>140</xdr:row>
      <xdr:rowOff>124475</xdr:rowOff>
    </xdr:from>
    <xdr:to>
      <xdr:col>10</xdr:col>
      <xdr:colOff>445135</xdr:colOff>
      <xdr:row>152</xdr:row>
      <xdr:rowOff>198120</xdr:rowOff>
    </xdr:to>
    <xdr:sp macro="" textlink="">
      <xdr:nvSpPr>
        <xdr:cNvPr id="105" name="TextBox 104">
          <a:extLst>
            <a:ext uri="{FF2B5EF4-FFF2-40B4-BE49-F238E27FC236}">
              <a16:creationId xmlns:a16="http://schemas.microsoft.com/office/drawing/2014/main" id="{ED4D63A5-9070-4BCB-823E-B79520DF69B2}"/>
            </a:ext>
          </a:extLst>
        </xdr:cNvPr>
        <xdr:cNvSpPr txBox="1"/>
      </xdr:nvSpPr>
      <xdr:spPr>
        <a:xfrm>
          <a:off x="307609" y="33021920"/>
          <a:ext cx="4311381" cy="23596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Emergency &amp; Urgent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the number of emergency and urgent ambulance incidents attended by QAS. </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Emergency (Code 1) incidents are potentially life threatening events that necessitate the use of ambulance warning devices (lights and sirens).</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Urgent (Code 2) incidents may require an undelayed response but do not necessitate the use of ambulance warning devices (lights and sirens).  </a:t>
          </a:r>
        </a:p>
      </xdr:txBody>
    </xdr:sp>
    <xdr:clientData/>
  </xdr:twoCellAnchor>
  <xdr:twoCellAnchor editAs="absolute">
    <xdr:from>
      <xdr:col>11</xdr:col>
      <xdr:colOff>161291</xdr:colOff>
      <xdr:row>140</xdr:row>
      <xdr:rowOff>150884</xdr:rowOff>
    </xdr:from>
    <xdr:to>
      <xdr:col>24</xdr:col>
      <xdr:colOff>1732</xdr:colOff>
      <xdr:row>152</xdr:row>
      <xdr:rowOff>295275</xdr:rowOff>
    </xdr:to>
    <xdr:sp macro="" textlink="">
      <xdr:nvSpPr>
        <xdr:cNvPr id="106" name="TextBox 105">
          <a:extLst>
            <a:ext uri="{FF2B5EF4-FFF2-40B4-BE49-F238E27FC236}">
              <a16:creationId xmlns:a16="http://schemas.microsoft.com/office/drawing/2014/main" id="{DD5DBB21-9350-4690-803F-47C952AD89BB}"/>
            </a:ext>
          </a:extLst>
        </xdr:cNvPr>
        <xdr:cNvSpPr txBox="1"/>
      </xdr:nvSpPr>
      <xdr:spPr>
        <a:xfrm>
          <a:off x="4800601" y="33061664"/>
          <a:ext cx="4640406" cy="24265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Non-Emergency &amp; Medically Authorised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the number of non-emergency incidents (Code 3 and Code 4) attended by an ambulance or patient transport service unit without the use of ambulance warning devices (lights and sirens).  This count includes Medically Authorised Incidents where patients are seen by a medical practitioner and deemed by the medical practitioner as non-emergency but requiring ambulance transport.  </a:t>
          </a:r>
        </a:p>
      </xdr:txBody>
    </xdr:sp>
    <xdr:clientData/>
  </xdr:twoCellAnchor>
  <xdr:twoCellAnchor editAs="absolute">
    <xdr:from>
      <xdr:col>25</xdr:col>
      <xdr:colOff>18416</xdr:colOff>
      <xdr:row>140</xdr:row>
      <xdr:rowOff>155426</xdr:rowOff>
    </xdr:from>
    <xdr:to>
      <xdr:col>31</xdr:col>
      <xdr:colOff>628226</xdr:colOff>
      <xdr:row>153</xdr:row>
      <xdr:rowOff>125730</xdr:rowOff>
    </xdr:to>
    <xdr:sp macro="" textlink="">
      <xdr:nvSpPr>
        <xdr:cNvPr id="107" name="TextBox 106">
          <a:extLst>
            <a:ext uri="{FF2B5EF4-FFF2-40B4-BE49-F238E27FC236}">
              <a16:creationId xmlns:a16="http://schemas.microsoft.com/office/drawing/2014/main" id="{3E6FA018-970D-4FE3-8E87-7B63627A4183}"/>
            </a:ext>
          </a:extLst>
        </xdr:cNvPr>
        <xdr:cNvSpPr txBox="1"/>
      </xdr:nvSpPr>
      <xdr:spPr>
        <a:xfrm>
          <a:off x="9918701" y="32765216"/>
          <a:ext cx="4295985" cy="24201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spcBef>
              <a:spcPts val="400"/>
            </a:spcBef>
          </a:pPr>
          <a:endParaRPr lang="en-GB" sz="8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Total Incidents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emergency, urgent and non-emergency events that resulted in one or more responses by the ambulance service. </a:t>
          </a:r>
        </a:p>
        <a:p>
          <a:pPr marL="0" marR="0" lvl="0" indent="0" algn="just" defTabSz="914400" rtl="0" eaLnBrk="1" fontAlgn="auto" latinLnBrk="0" hangingPunct="1">
            <a:lnSpc>
              <a:spcPct val="100000"/>
            </a:lnSpc>
            <a:spcBef>
              <a:spcPts val="0"/>
            </a:spcBef>
            <a:spcAft>
              <a:spcPts val="400"/>
            </a:spcAft>
            <a:buClrTx/>
            <a:buSzTx/>
            <a:buFontTx/>
            <a:buNone/>
            <a:tabLst/>
            <a:defRPr/>
          </a:pPr>
          <a:endParaRPr lang="en-GB" sz="8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ct val="100000"/>
            </a:lnSpc>
            <a:spcBef>
              <a:spcPts val="0"/>
            </a:spcBef>
            <a:spcAft>
              <a:spcPts val="400"/>
            </a:spcAft>
            <a:buClrTx/>
            <a:buSzTx/>
            <a:buFontTx/>
            <a:buNone/>
            <a:tabLst/>
            <a:defRPr/>
          </a:pPr>
          <a:r>
            <a:rPr lang="en-GB" sz="1800">
              <a:solidFill>
                <a:srgbClr val="004D6D"/>
              </a:solidFill>
              <a:latin typeface="MetaBookLF-Roman" panose="020B0502040000020004" pitchFamily="34" charset="0"/>
              <a:ea typeface="+mn-ea"/>
              <a:cs typeface="+mn-cs"/>
            </a:rPr>
            <a:t>Total Patients Transported by Road</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provides an average daily count of patients transported by the ambulance service in a road-based vehicle.  </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twoCellAnchor>
  <xdr:twoCellAnchor editAs="absolute">
    <xdr:from>
      <xdr:col>25</xdr:col>
      <xdr:colOff>134619</xdr:colOff>
      <xdr:row>147</xdr:row>
      <xdr:rowOff>85999</xdr:rowOff>
    </xdr:from>
    <xdr:to>
      <xdr:col>31</xdr:col>
      <xdr:colOff>477097</xdr:colOff>
      <xdr:row>147</xdr:row>
      <xdr:rowOff>85999</xdr:rowOff>
    </xdr:to>
    <xdr:cxnSp macro="">
      <xdr:nvCxnSpPr>
        <xdr:cNvPr id="112" name="Straight Connector 111">
          <a:extLst>
            <a:ext uri="{FF2B5EF4-FFF2-40B4-BE49-F238E27FC236}">
              <a16:creationId xmlns:a16="http://schemas.microsoft.com/office/drawing/2014/main" id="{90224A5B-4F5E-4353-B663-E64AF3FA68FF}"/>
            </a:ext>
          </a:extLst>
        </xdr:cNvPr>
        <xdr:cNvCxnSpPr/>
      </xdr:nvCxnSpPr>
      <xdr:spPr>
        <a:xfrm>
          <a:off x="9684384" y="34318214"/>
          <a:ext cx="3914353"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5717</xdr:colOff>
      <xdr:row>152</xdr:row>
      <xdr:rowOff>285750</xdr:rowOff>
    </xdr:from>
    <xdr:to>
      <xdr:col>4</xdr:col>
      <xdr:colOff>154781</xdr:colOff>
      <xdr:row>158</xdr:row>
      <xdr:rowOff>172929</xdr:rowOff>
    </xdr:to>
    <xdr:sp macro="" textlink="$V$85" fLocksText="0">
      <xdr:nvSpPr>
        <xdr:cNvPr id="115" name="Rectangle: Top Corners Rounded 54">
          <a:extLst>
            <a:ext uri="{FF2B5EF4-FFF2-40B4-BE49-F238E27FC236}">
              <a16:creationId xmlns:a16="http://schemas.microsoft.com/office/drawing/2014/main" id="{2194E288-56E6-40AB-9559-03816255BA64}"/>
            </a:ext>
          </a:extLst>
        </xdr:cNvPr>
        <xdr:cNvSpPr/>
      </xdr:nvSpPr>
      <xdr:spPr>
        <a:xfrm>
          <a:off x="243842" y="35452050"/>
          <a:ext cx="1063464" cy="1144479"/>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xdr:col>
      <xdr:colOff>19050</xdr:colOff>
      <xdr:row>155</xdr:row>
      <xdr:rowOff>161926</xdr:rowOff>
    </xdr:from>
    <xdr:to>
      <xdr:col>33</xdr:col>
      <xdr:colOff>19050</xdr:colOff>
      <xdr:row>172</xdr:row>
      <xdr:rowOff>171450</xdr:rowOff>
    </xdr:to>
    <xdr:sp macro="" textlink="">
      <xdr:nvSpPr>
        <xdr:cNvPr id="117" name="Rectangle: Top Corners Rounded 116">
          <a:extLst>
            <a:ext uri="{FF2B5EF4-FFF2-40B4-BE49-F238E27FC236}">
              <a16:creationId xmlns:a16="http://schemas.microsoft.com/office/drawing/2014/main" id="{7DDD4CBD-F558-4758-8682-35D5B29C8B4A}"/>
            </a:ext>
          </a:extLst>
        </xdr:cNvPr>
        <xdr:cNvSpPr/>
      </xdr:nvSpPr>
      <xdr:spPr>
        <a:xfrm>
          <a:off x="257175" y="36156901"/>
          <a:ext cx="13601700" cy="3248024"/>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oneCell">
    <xdr:from>
      <xdr:col>2</xdr:col>
      <xdr:colOff>294696</xdr:colOff>
      <xdr:row>153</xdr:row>
      <xdr:rowOff>90488</xdr:rowOff>
    </xdr:from>
    <xdr:to>
      <xdr:col>3</xdr:col>
      <xdr:colOff>402430</xdr:colOff>
      <xdr:row>155</xdr:row>
      <xdr:rowOff>55721</xdr:rowOff>
    </xdr:to>
    <xdr:pic>
      <xdr:nvPicPr>
        <xdr:cNvPr id="118" name="Picture 117">
          <a:extLst>
            <a:ext uri="{FF2B5EF4-FFF2-40B4-BE49-F238E27FC236}">
              <a16:creationId xmlns:a16="http://schemas.microsoft.com/office/drawing/2014/main" id="{60398EAE-A931-448C-90FA-2A2F8E1B7C11}"/>
            </a:ext>
          </a:extLst>
        </xdr:cNvPr>
        <xdr:cNvPicPr>
          <a:picLocks noChangeAspect="1"/>
        </xdr:cNvPicPr>
      </xdr:nvPicPr>
      <xdr:blipFill rotWithShape="1">
        <a:blip xmlns:r="http://schemas.openxmlformats.org/officeDocument/2006/relationships" r:embed="rId6"/>
        <a:srcRect t="-1" r="5282" b="4244"/>
        <a:stretch/>
      </xdr:blipFill>
      <xdr:spPr>
        <a:xfrm>
          <a:off x="532821" y="35561588"/>
          <a:ext cx="568744" cy="350043"/>
        </a:xfrm>
        <a:prstGeom prst="rect">
          <a:avLst/>
        </a:prstGeom>
      </xdr:spPr>
    </xdr:pic>
    <xdr:clientData/>
  </xdr:twoCellAnchor>
  <xdr:twoCellAnchor>
    <xdr:from>
      <xdr:col>4</xdr:col>
      <xdr:colOff>142876</xdr:colOff>
      <xdr:row>153</xdr:row>
      <xdr:rowOff>0</xdr:rowOff>
    </xdr:from>
    <xdr:to>
      <xdr:col>8</xdr:col>
      <xdr:colOff>309563</xdr:colOff>
      <xdr:row>155</xdr:row>
      <xdr:rowOff>152400</xdr:rowOff>
    </xdr:to>
    <xdr:sp macro="" textlink="">
      <xdr:nvSpPr>
        <xdr:cNvPr id="119" name="TextBox 118">
          <a:extLst>
            <a:ext uri="{FF2B5EF4-FFF2-40B4-BE49-F238E27FC236}">
              <a16:creationId xmlns:a16="http://schemas.microsoft.com/office/drawing/2014/main" id="{A6C4141E-89D7-4FFB-B653-8FB294C2185C}"/>
            </a:ext>
          </a:extLst>
        </xdr:cNvPr>
        <xdr:cNvSpPr txBox="1"/>
      </xdr:nvSpPr>
      <xdr:spPr>
        <a:xfrm>
          <a:off x="1524001" y="37207031"/>
          <a:ext cx="2405062"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Service delivery</a:t>
          </a:r>
        </a:p>
      </xdr:txBody>
    </xdr:sp>
    <xdr:clientData/>
  </xdr:twoCellAnchor>
  <xdr:twoCellAnchor editAs="absolute">
    <xdr:from>
      <xdr:col>24</xdr:col>
      <xdr:colOff>47343</xdr:colOff>
      <xdr:row>141</xdr:row>
      <xdr:rowOff>38119</xdr:rowOff>
    </xdr:from>
    <xdr:to>
      <xdr:col>24</xdr:col>
      <xdr:colOff>47343</xdr:colOff>
      <xdr:row>152</xdr:row>
      <xdr:rowOff>76776</xdr:rowOff>
    </xdr:to>
    <xdr:cxnSp macro="">
      <xdr:nvCxnSpPr>
        <xdr:cNvPr id="121" name="Straight Connector 120">
          <a:extLst>
            <a:ext uri="{FF2B5EF4-FFF2-40B4-BE49-F238E27FC236}">
              <a16:creationId xmlns:a16="http://schemas.microsoft.com/office/drawing/2014/main" id="{736EBB59-4C96-4AED-92FC-F5FF547F8580}"/>
            </a:ext>
          </a:extLst>
        </xdr:cNvPr>
        <xdr:cNvCxnSpPr/>
      </xdr:nvCxnSpPr>
      <xdr:spPr>
        <a:xfrm>
          <a:off x="9496778" y="33127969"/>
          <a:ext cx="0" cy="2134157"/>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484928</xdr:colOff>
      <xdr:row>155</xdr:row>
      <xdr:rowOff>130351</xdr:rowOff>
    </xdr:from>
    <xdr:to>
      <xdr:col>31</xdr:col>
      <xdr:colOff>645583</xdr:colOff>
      <xdr:row>172</xdr:row>
      <xdr:rowOff>26670</xdr:rowOff>
    </xdr:to>
    <xdr:sp macro="" textlink="">
      <xdr:nvSpPr>
        <xdr:cNvPr id="125" name="TextBox 124">
          <a:extLst>
            <a:ext uri="{FF2B5EF4-FFF2-40B4-BE49-F238E27FC236}">
              <a16:creationId xmlns:a16="http://schemas.microsoft.com/office/drawing/2014/main" id="{F105FDAF-36A0-40DF-A130-4D25B8A55B22}"/>
            </a:ext>
          </a:extLst>
        </xdr:cNvPr>
        <xdr:cNvSpPr txBox="1"/>
      </xdr:nvSpPr>
      <xdr:spPr>
        <a:xfrm>
          <a:off x="10001250" y="36247458"/>
          <a:ext cx="3746500" cy="31405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lnSpc>
              <a:spcPct val="100000"/>
            </a:lnSpc>
            <a:spcBef>
              <a:spcPts val="400"/>
            </a:spcBef>
            <a:spcAft>
              <a:spcPts val="0"/>
            </a:spcAft>
          </a:pPr>
          <a:endParaRPr lang="en-GB" sz="800">
            <a:solidFill>
              <a:srgbClr val="004D6D"/>
            </a:solidFill>
            <a:latin typeface="MetaBoldLF-Roman" panose="020B0802030000020004" pitchFamily="34" charset="0"/>
            <a:ea typeface="+mn-ea"/>
            <a:cs typeface="+mn-cs"/>
          </a:endParaRPr>
        </a:p>
        <a:p>
          <a:pPr marL="0" indent="0" rtl="0">
            <a:lnSpc>
              <a:spcPct val="100000"/>
            </a:lnSpc>
            <a:spcBef>
              <a:spcPts val="0"/>
            </a:spcBef>
            <a:spcAft>
              <a:spcPts val="400"/>
            </a:spcAft>
          </a:pPr>
          <a:r>
            <a:rPr lang="en-GB" sz="1800">
              <a:solidFill>
                <a:srgbClr val="004D6D"/>
              </a:solidFill>
              <a:latin typeface="MetaBookLF-Roman" panose="020B0502040000020004" pitchFamily="34" charset="0"/>
              <a:ea typeface="+mn-ea"/>
              <a:cs typeface="+mn-cs"/>
            </a:rPr>
            <a:t>Percentage of Non-Emergency Incidents Attended to by the Appointment Time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This measure reports the proportion of medically authorised road transports (code 3) (excluding Queensland Health and aero-medical transports) which arrive on time for a designated appointment, or are met for returned transport within two hours of notification of completion of appointment (code 4). Some regions are affected by small case numbers.</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twoCellAnchor>
  <xdr:twoCellAnchor editAs="absolute">
    <xdr:from>
      <xdr:col>25</xdr:col>
      <xdr:colOff>398799</xdr:colOff>
      <xdr:row>156</xdr:row>
      <xdr:rowOff>68019</xdr:rowOff>
    </xdr:from>
    <xdr:to>
      <xdr:col>25</xdr:col>
      <xdr:colOff>398799</xdr:colOff>
      <xdr:row>172</xdr:row>
      <xdr:rowOff>65058</xdr:rowOff>
    </xdr:to>
    <xdr:cxnSp macro="">
      <xdr:nvCxnSpPr>
        <xdr:cNvPr id="126" name="Straight Connector 125">
          <a:extLst>
            <a:ext uri="{FF2B5EF4-FFF2-40B4-BE49-F238E27FC236}">
              <a16:creationId xmlns:a16="http://schemas.microsoft.com/office/drawing/2014/main" id="{2EDBCF64-2B46-4E61-A67A-F61B4CCA57D0}"/>
            </a:ext>
          </a:extLst>
        </xdr:cNvPr>
        <xdr:cNvCxnSpPr/>
      </xdr:nvCxnSpPr>
      <xdr:spPr>
        <a:xfrm>
          <a:off x="9956184" y="36131574"/>
          <a:ext cx="0" cy="3045039"/>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13335</xdr:colOff>
      <xdr:row>173</xdr:row>
      <xdr:rowOff>178594</xdr:rowOff>
    </xdr:from>
    <xdr:to>
      <xdr:col>4</xdr:col>
      <xdr:colOff>164306</xdr:colOff>
      <xdr:row>178</xdr:row>
      <xdr:rowOff>150017</xdr:rowOff>
    </xdr:to>
    <xdr:sp macro="" textlink="$V$85" fLocksText="0">
      <xdr:nvSpPr>
        <xdr:cNvPr id="130" name="Rectangle: Top Corners Rounded 54">
          <a:extLst>
            <a:ext uri="{FF2B5EF4-FFF2-40B4-BE49-F238E27FC236}">
              <a16:creationId xmlns:a16="http://schemas.microsoft.com/office/drawing/2014/main" id="{447D6960-F0CB-438B-9CC1-73A836809487}"/>
            </a:ext>
          </a:extLst>
        </xdr:cNvPr>
        <xdr:cNvSpPr/>
      </xdr:nvSpPr>
      <xdr:spPr>
        <a:xfrm>
          <a:off x="251460" y="39631144"/>
          <a:ext cx="1065371" cy="923923"/>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26</xdr:col>
      <xdr:colOff>40481</xdr:colOff>
      <xdr:row>173</xdr:row>
      <xdr:rowOff>38099</xdr:rowOff>
    </xdr:from>
    <xdr:to>
      <xdr:col>27</xdr:col>
      <xdr:colOff>321469</xdr:colOff>
      <xdr:row>180</xdr:row>
      <xdr:rowOff>11003</xdr:rowOff>
    </xdr:to>
    <xdr:sp macro="" textlink="$V$85" fLocksText="0">
      <xdr:nvSpPr>
        <xdr:cNvPr id="136" name="Rectangle: Top Corners Rounded 54">
          <a:extLst>
            <a:ext uri="{FF2B5EF4-FFF2-40B4-BE49-F238E27FC236}">
              <a16:creationId xmlns:a16="http://schemas.microsoft.com/office/drawing/2014/main" id="{BB97B184-620A-405A-AD25-8BB59F14BD28}"/>
            </a:ext>
          </a:extLst>
        </xdr:cNvPr>
        <xdr:cNvSpPr/>
      </xdr:nvSpPr>
      <xdr:spPr>
        <a:xfrm>
          <a:off x="10184606" y="39347774"/>
          <a:ext cx="871538" cy="1163529"/>
        </a:xfrm>
        <a:custGeom>
          <a:avLst/>
          <a:gdLst>
            <a:gd name="connsiteX0" fmla="*/ 376238 w 3045300"/>
            <a:gd name="connsiteY0" fmla="*/ 0 h 752475"/>
            <a:gd name="connsiteX1" fmla="*/ 2669063 w 3045300"/>
            <a:gd name="connsiteY1" fmla="*/ 0 h 752475"/>
            <a:gd name="connsiteX2" fmla="*/ 3045301 w 3045300"/>
            <a:gd name="connsiteY2" fmla="*/ 376238 h 752475"/>
            <a:gd name="connsiteX3" fmla="*/ 3045300 w 3045300"/>
            <a:gd name="connsiteY3" fmla="*/ 752475 h 752475"/>
            <a:gd name="connsiteX4" fmla="*/ 3045300 w 3045300"/>
            <a:gd name="connsiteY4" fmla="*/ 752475 h 752475"/>
            <a:gd name="connsiteX5" fmla="*/ 0 w 3045300"/>
            <a:gd name="connsiteY5" fmla="*/ 752475 h 752475"/>
            <a:gd name="connsiteX6" fmla="*/ 0 w 3045300"/>
            <a:gd name="connsiteY6" fmla="*/ 752475 h 752475"/>
            <a:gd name="connsiteX7" fmla="*/ 0 w 3045300"/>
            <a:gd name="connsiteY7" fmla="*/ 376238 h 752475"/>
            <a:gd name="connsiteX8" fmla="*/ 376238 w 3045300"/>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45301"/>
            <a:gd name="connsiteY0" fmla="*/ 0 h 752475"/>
            <a:gd name="connsiteX1" fmla="*/ 2669063 w 3045301"/>
            <a:gd name="connsiteY1" fmla="*/ 0 h 752475"/>
            <a:gd name="connsiteX2" fmla="*/ 3045301 w 3045301"/>
            <a:gd name="connsiteY2" fmla="*/ 376238 h 752475"/>
            <a:gd name="connsiteX3" fmla="*/ 3045300 w 3045301"/>
            <a:gd name="connsiteY3" fmla="*/ 752475 h 752475"/>
            <a:gd name="connsiteX4" fmla="*/ 3045300 w 3045301"/>
            <a:gd name="connsiteY4" fmla="*/ 752475 h 752475"/>
            <a:gd name="connsiteX5" fmla="*/ 0 w 3045301"/>
            <a:gd name="connsiteY5" fmla="*/ 752475 h 752475"/>
            <a:gd name="connsiteX6" fmla="*/ 0 w 3045301"/>
            <a:gd name="connsiteY6" fmla="*/ 752475 h 752475"/>
            <a:gd name="connsiteX7" fmla="*/ 0 w 3045301"/>
            <a:gd name="connsiteY7" fmla="*/ 376238 h 752475"/>
            <a:gd name="connsiteX8" fmla="*/ 376238 w 3045301"/>
            <a:gd name="connsiteY8" fmla="*/ 0 h 752475"/>
            <a:gd name="connsiteX0" fmla="*/ 376238 w 3064351"/>
            <a:gd name="connsiteY0" fmla="*/ 38323 h 790798"/>
            <a:gd name="connsiteX1" fmla="*/ 2669063 w 3064351"/>
            <a:gd name="connsiteY1" fmla="*/ 38323 h 790798"/>
            <a:gd name="connsiteX2" fmla="*/ 3064351 w 3064351"/>
            <a:gd name="connsiteY2" fmla="*/ 119286 h 790798"/>
            <a:gd name="connsiteX3" fmla="*/ 3045300 w 3064351"/>
            <a:gd name="connsiteY3" fmla="*/ 790798 h 790798"/>
            <a:gd name="connsiteX4" fmla="*/ 3045300 w 3064351"/>
            <a:gd name="connsiteY4" fmla="*/ 790798 h 790798"/>
            <a:gd name="connsiteX5" fmla="*/ 0 w 3064351"/>
            <a:gd name="connsiteY5" fmla="*/ 790798 h 790798"/>
            <a:gd name="connsiteX6" fmla="*/ 0 w 3064351"/>
            <a:gd name="connsiteY6" fmla="*/ 790798 h 790798"/>
            <a:gd name="connsiteX7" fmla="*/ 0 w 3064351"/>
            <a:gd name="connsiteY7" fmla="*/ 414561 h 790798"/>
            <a:gd name="connsiteX8" fmla="*/ 376238 w 3064351"/>
            <a:gd name="connsiteY8" fmla="*/ 38323 h 790798"/>
            <a:gd name="connsiteX0" fmla="*/ 376238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376238 w 3064351"/>
            <a:gd name="connsiteY8" fmla="*/ 4081 h 756556"/>
            <a:gd name="connsiteX0" fmla="*/ 625373 w 3064351"/>
            <a:gd name="connsiteY0" fmla="*/ 4081 h 756556"/>
            <a:gd name="connsiteX1" fmla="*/ 2669063 w 3064351"/>
            <a:gd name="connsiteY1" fmla="*/ 4081 h 756556"/>
            <a:gd name="connsiteX2" fmla="*/ 3064351 w 3064351"/>
            <a:gd name="connsiteY2" fmla="*/ 85044 h 756556"/>
            <a:gd name="connsiteX3" fmla="*/ 3045300 w 3064351"/>
            <a:gd name="connsiteY3" fmla="*/ 756556 h 756556"/>
            <a:gd name="connsiteX4" fmla="*/ 3045300 w 3064351"/>
            <a:gd name="connsiteY4" fmla="*/ 756556 h 756556"/>
            <a:gd name="connsiteX5" fmla="*/ 0 w 3064351"/>
            <a:gd name="connsiteY5" fmla="*/ 756556 h 756556"/>
            <a:gd name="connsiteX6" fmla="*/ 0 w 3064351"/>
            <a:gd name="connsiteY6" fmla="*/ 756556 h 756556"/>
            <a:gd name="connsiteX7" fmla="*/ 0 w 3064351"/>
            <a:gd name="connsiteY7" fmla="*/ 380319 h 756556"/>
            <a:gd name="connsiteX8" fmla="*/ 625373 w 3064351"/>
            <a:gd name="connsiteY8" fmla="*/ 4081 h 756556"/>
            <a:gd name="connsiteX0" fmla="*/ 625373 w 3275659"/>
            <a:gd name="connsiteY0" fmla="*/ 0 h 752475"/>
            <a:gd name="connsiteX1" fmla="*/ 3117505 w 3275659"/>
            <a:gd name="connsiteY1" fmla="*/ 19050 h 752475"/>
            <a:gd name="connsiteX2" fmla="*/ 3064351 w 3275659"/>
            <a:gd name="connsiteY2" fmla="*/ 80963 h 752475"/>
            <a:gd name="connsiteX3" fmla="*/ 3045300 w 3275659"/>
            <a:gd name="connsiteY3" fmla="*/ 752475 h 752475"/>
            <a:gd name="connsiteX4" fmla="*/ 3045300 w 3275659"/>
            <a:gd name="connsiteY4" fmla="*/ 752475 h 752475"/>
            <a:gd name="connsiteX5" fmla="*/ 0 w 3275659"/>
            <a:gd name="connsiteY5" fmla="*/ 752475 h 752475"/>
            <a:gd name="connsiteX6" fmla="*/ 0 w 3275659"/>
            <a:gd name="connsiteY6" fmla="*/ 752475 h 752475"/>
            <a:gd name="connsiteX7" fmla="*/ 0 w 3275659"/>
            <a:gd name="connsiteY7" fmla="*/ 376238 h 752475"/>
            <a:gd name="connsiteX8" fmla="*/ 625373 w 3275659"/>
            <a:gd name="connsiteY8" fmla="*/ 0 h 752475"/>
            <a:gd name="connsiteX0" fmla="*/ 625373 w 3117505"/>
            <a:gd name="connsiteY0" fmla="*/ 0 h 752475"/>
            <a:gd name="connsiteX1" fmla="*/ 3117505 w 3117505"/>
            <a:gd name="connsiteY1" fmla="*/ 19050 h 752475"/>
            <a:gd name="connsiteX2" fmla="*/ 3064351 w 3117505"/>
            <a:gd name="connsiteY2" fmla="*/ 80963 h 752475"/>
            <a:gd name="connsiteX3" fmla="*/ 3045300 w 3117505"/>
            <a:gd name="connsiteY3" fmla="*/ 752475 h 752475"/>
            <a:gd name="connsiteX4" fmla="*/ 3045300 w 3117505"/>
            <a:gd name="connsiteY4" fmla="*/ 752475 h 752475"/>
            <a:gd name="connsiteX5" fmla="*/ 0 w 3117505"/>
            <a:gd name="connsiteY5" fmla="*/ 752475 h 752475"/>
            <a:gd name="connsiteX6" fmla="*/ 0 w 3117505"/>
            <a:gd name="connsiteY6" fmla="*/ 752475 h 752475"/>
            <a:gd name="connsiteX7" fmla="*/ 0 w 3117505"/>
            <a:gd name="connsiteY7" fmla="*/ 376238 h 752475"/>
            <a:gd name="connsiteX8" fmla="*/ 625373 w 3117505"/>
            <a:gd name="connsiteY8" fmla="*/ 0 h 752475"/>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3777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49827 w 3117505"/>
            <a:gd name="connsiteY7" fmla="*/ 225317 h 753954"/>
            <a:gd name="connsiteX8" fmla="*/ 625373 w 3117505"/>
            <a:gd name="connsiteY8" fmla="*/ 1479 h 753954"/>
            <a:gd name="connsiteX0" fmla="*/ 625373 w 3117505"/>
            <a:gd name="connsiteY0" fmla="*/ 1479 h 753954"/>
            <a:gd name="connsiteX1" fmla="*/ 3117505 w 3117505"/>
            <a:gd name="connsiteY1" fmla="*/ 11004 h 753954"/>
            <a:gd name="connsiteX2" fmla="*/ 3064351 w 3117505"/>
            <a:gd name="connsiteY2" fmla="*/ 82442 h 753954"/>
            <a:gd name="connsiteX3" fmla="*/ 3045300 w 3117505"/>
            <a:gd name="connsiteY3" fmla="*/ 753954 h 753954"/>
            <a:gd name="connsiteX4" fmla="*/ 3045300 w 3117505"/>
            <a:gd name="connsiteY4" fmla="*/ 753954 h 753954"/>
            <a:gd name="connsiteX5" fmla="*/ 0 w 3117505"/>
            <a:gd name="connsiteY5" fmla="*/ 753954 h 753954"/>
            <a:gd name="connsiteX6" fmla="*/ 0 w 3117505"/>
            <a:gd name="connsiteY6" fmla="*/ 753954 h 753954"/>
            <a:gd name="connsiteX7" fmla="*/ 0 w 3117505"/>
            <a:gd name="connsiteY7" fmla="*/ 225317 h 753954"/>
            <a:gd name="connsiteX8" fmla="*/ 625373 w 3117505"/>
            <a:gd name="connsiteY8" fmla="*/ 1479 h 753954"/>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3117505" h="753954">
              <a:moveTo>
                <a:pt x="625373" y="1479"/>
              </a:moveTo>
              <a:lnTo>
                <a:pt x="3117505" y="11004"/>
              </a:lnTo>
              <a:cubicBezTo>
                <a:pt x="2998478" y="11004"/>
                <a:pt x="3076385" y="-41383"/>
                <a:pt x="3064351" y="82442"/>
              </a:cubicBezTo>
              <a:cubicBezTo>
                <a:pt x="3052317" y="206267"/>
                <a:pt x="3045300" y="628542"/>
                <a:pt x="3045300" y="753954"/>
              </a:cubicBezTo>
              <a:lnTo>
                <a:pt x="3045300" y="753954"/>
              </a:lnTo>
              <a:lnTo>
                <a:pt x="0" y="753954"/>
              </a:lnTo>
              <a:lnTo>
                <a:pt x="0" y="753954"/>
              </a:lnTo>
              <a:lnTo>
                <a:pt x="0" y="225317"/>
              </a:lnTo>
              <a:cubicBezTo>
                <a:pt x="0" y="17526"/>
                <a:pt x="417582" y="1479"/>
                <a:pt x="625373" y="1479"/>
              </a:cubicBezTo>
              <a:close/>
            </a:path>
          </a:pathLst>
        </a:custGeom>
        <a:solidFill>
          <a:srgbClr val="004D6D"/>
        </a:solidFill>
        <a:ln>
          <a:noFill/>
        </a:ln>
      </xdr:spPr>
      <xdr:style>
        <a:lnRef idx="2">
          <a:schemeClr val="accent1">
            <a:hueOff val="0"/>
            <a:satOff val="0"/>
            <a:lumOff val="0"/>
            <a:alphaOff val="0"/>
          </a:schemeClr>
        </a:lnRef>
        <a:fillRef idx="1">
          <a:schemeClr val="lt1">
            <a:alpha val="90000"/>
            <a:hueOff val="0"/>
            <a:satOff val="0"/>
            <a:lumOff val="0"/>
            <a:alphaOff val="0"/>
          </a:schemeClr>
        </a:fillRef>
        <a:effectRef idx="0">
          <a:schemeClr val="lt1">
            <a:alpha val="90000"/>
            <a:hueOff val="0"/>
            <a:satOff val="0"/>
            <a:lumOff val="0"/>
            <a:alphaOff val="0"/>
          </a:schemeClr>
        </a:effectRef>
        <a:fontRef idx="minor">
          <a:schemeClr val="dk1">
            <a:hueOff val="0"/>
            <a:satOff val="0"/>
            <a:lumOff val="0"/>
            <a:alphaOff val="0"/>
          </a:schemeClr>
        </a:fontRef>
      </xdr:style>
      <xdr:txBody>
        <a:bodyPr/>
        <a:lstStyle/>
        <a:p>
          <a:fld id="{7B854018-CDAC-4BA8-AC79-341EE27678B4}" type="TxLink">
            <a:rPr lang="en-US" sz="1000" b="0" i="0" u="none" strike="noStrike">
              <a:solidFill>
                <a:schemeClr val="bg1"/>
              </a:solidFill>
              <a:latin typeface="Calibri"/>
              <a:cs typeface="Calibri"/>
            </a:rPr>
            <a:pPr/>
            <a:t> </a:t>
          </a:fld>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US" sz="1000" b="0" i="0" u="none" strike="noStrike">
            <a:solidFill>
              <a:schemeClr val="bg1"/>
            </a:solidFill>
            <a:latin typeface="Calibri"/>
            <a:cs typeface="Calibri"/>
          </a:endParaRPr>
        </a:p>
        <a:p>
          <a:endParaRPr lang="en-AU">
            <a:solidFill>
              <a:schemeClr val="bg1"/>
            </a:solidFill>
          </a:endParaRPr>
        </a:p>
      </xdr:txBody>
    </xdr:sp>
    <xdr:clientData fLocksWithSheet="0"/>
  </xdr:twoCellAnchor>
  <xdr:twoCellAnchor>
    <xdr:from>
      <xdr:col>26</xdr:col>
      <xdr:colOff>47625</xdr:colOff>
      <xdr:row>176</xdr:row>
      <xdr:rowOff>169333</xdr:rowOff>
    </xdr:from>
    <xdr:to>
      <xdr:col>33</xdr:col>
      <xdr:colOff>3810</xdr:colOff>
      <xdr:row>190</xdr:row>
      <xdr:rowOff>9525</xdr:rowOff>
    </xdr:to>
    <xdr:sp macro="" textlink="">
      <xdr:nvSpPr>
        <xdr:cNvPr id="138" name="Rectangle: Top Corners Rounded 137">
          <a:extLst>
            <a:ext uri="{FF2B5EF4-FFF2-40B4-BE49-F238E27FC236}">
              <a16:creationId xmlns:a16="http://schemas.microsoft.com/office/drawing/2014/main" id="{393397DF-ED94-4A0F-8978-BCBB5194FD97}"/>
            </a:ext>
          </a:extLst>
        </xdr:cNvPr>
        <xdr:cNvSpPr/>
      </xdr:nvSpPr>
      <xdr:spPr>
        <a:xfrm>
          <a:off x="10191750" y="39926683"/>
          <a:ext cx="3651885" cy="2650067"/>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a:p>
          <a:pPr algn="l"/>
          <a:endParaRPr lang="en-AU" sz="1100"/>
        </a:p>
        <a:p>
          <a:pPr algn="l"/>
          <a:endParaRPr lang="en-AU" sz="1100"/>
        </a:p>
        <a:p>
          <a:pPr algn="l"/>
          <a:endParaRPr lang="en-AU" sz="1100"/>
        </a:p>
      </xdr:txBody>
    </xdr:sp>
    <xdr:clientData/>
  </xdr:twoCellAnchor>
  <xdr:twoCellAnchor editAs="oneCell">
    <xdr:from>
      <xdr:col>26</xdr:col>
      <xdr:colOff>307181</xdr:colOff>
      <xdr:row>174</xdr:row>
      <xdr:rowOff>88105</xdr:rowOff>
    </xdr:from>
    <xdr:to>
      <xdr:col>27</xdr:col>
      <xdr:colOff>132474</xdr:colOff>
      <xdr:row>176</xdr:row>
      <xdr:rowOff>173830</xdr:rowOff>
    </xdr:to>
    <xdr:pic>
      <xdr:nvPicPr>
        <xdr:cNvPr id="139" name="Picture 138">
          <a:extLst>
            <a:ext uri="{FF2B5EF4-FFF2-40B4-BE49-F238E27FC236}">
              <a16:creationId xmlns:a16="http://schemas.microsoft.com/office/drawing/2014/main" id="{16862907-AF25-46D7-9D1B-64131EE53B8F}"/>
            </a:ext>
          </a:extLst>
        </xdr:cNvPr>
        <xdr:cNvPicPr>
          <a:picLocks noChangeAspect="1"/>
        </xdr:cNvPicPr>
      </xdr:nvPicPr>
      <xdr:blipFill rotWithShape="1">
        <a:blip xmlns:r="http://schemas.openxmlformats.org/officeDocument/2006/relationships" r:embed="rId8"/>
        <a:srcRect t="650" r="4418" b="2585"/>
        <a:stretch/>
      </xdr:blipFill>
      <xdr:spPr>
        <a:xfrm>
          <a:off x="11270456" y="39845455"/>
          <a:ext cx="471088" cy="466725"/>
        </a:xfrm>
        <a:prstGeom prst="rect">
          <a:avLst/>
        </a:prstGeom>
      </xdr:spPr>
    </xdr:pic>
    <xdr:clientData/>
  </xdr:twoCellAnchor>
  <xdr:twoCellAnchor>
    <xdr:from>
      <xdr:col>27</xdr:col>
      <xdr:colOff>249239</xdr:colOff>
      <xdr:row>174</xdr:row>
      <xdr:rowOff>85725</xdr:rowOff>
    </xdr:from>
    <xdr:to>
      <xdr:col>34</xdr:col>
      <xdr:colOff>0</xdr:colOff>
      <xdr:row>177</xdr:row>
      <xdr:rowOff>152400</xdr:rowOff>
    </xdr:to>
    <xdr:sp macro="" textlink="">
      <xdr:nvSpPr>
        <xdr:cNvPr id="140" name="TextBox 139">
          <a:extLst>
            <a:ext uri="{FF2B5EF4-FFF2-40B4-BE49-F238E27FC236}">
              <a16:creationId xmlns:a16="http://schemas.microsoft.com/office/drawing/2014/main" id="{4DDFA2E4-B48C-45A3-BDAB-AA3008EA74AB}"/>
            </a:ext>
          </a:extLst>
        </xdr:cNvPr>
        <xdr:cNvSpPr txBox="1"/>
      </xdr:nvSpPr>
      <xdr:spPr>
        <a:xfrm>
          <a:off x="10983914" y="39443025"/>
          <a:ext cx="3040061" cy="638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spcBef>
              <a:spcPts val="0"/>
            </a:spcBef>
            <a:spcAft>
              <a:spcPts val="0"/>
            </a:spcAft>
          </a:pPr>
          <a:r>
            <a:rPr lang="en-AU" sz="2400" b="0">
              <a:solidFill>
                <a:srgbClr val="004D6D"/>
              </a:solidFill>
              <a:latin typeface="MetaBookLF-Roman" panose="020B0502040000020004" pitchFamily="34" charset="0"/>
            </a:rPr>
            <a:t>National comparison</a:t>
          </a:r>
        </a:p>
        <a:p>
          <a:pPr>
            <a:lnSpc>
              <a:spcPct val="100000"/>
            </a:lnSpc>
          </a:pPr>
          <a:r>
            <a:rPr lang="en-AU" sz="1400" b="0">
              <a:solidFill>
                <a:srgbClr val="004D6D"/>
              </a:solidFill>
              <a:latin typeface="MetaBookLF-Roman" panose="020B0502040000020004" pitchFamily="34" charset="0"/>
            </a:rPr>
            <a:t>2022-2023</a:t>
          </a:r>
        </a:p>
      </xdr:txBody>
    </xdr:sp>
    <xdr:clientData/>
  </xdr:twoCellAnchor>
  <xdr:twoCellAnchor editAs="absolute">
    <xdr:from>
      <xdr:col>26</xdr:col>
      <xdr:colOff>123190</xdr:colOff>
      <xdr:row>177</xdr:row>
      <xdr:rowOff>31661</xdr:rowOff>
    </xdr:from>
    <xdr:to>
      <xdr:col>31</xdr:col>
      <xdr:colOff>599863</xdr:colOff>
      <xdr:row>189</xdr:row>
      <xdr:rowOff>49530</xdr:rowOff>
    </xdr:to>
    <xdr:sp macro="" textlink="">
      <xdr:nvSpPr>
        <xdr:cNvPr id="141" name="TextBox 140">
          <a:extLst>
            <a:ext uri="{FF2B5EF4-FFF2-40B4-BE49-F238E27FC236}">
              <a16:creationId xmlns:a16="http://schemas.microsoft.com/office/drawing/2014/main" id="{7D48D643-FE09-4AC9-A7CE-DFC6C47E24B3}"/>
            </a:ext>
          </a:extLst>
        </xdr:cNvPr>
        <xdr:cNvSpPr txBox="1"/>
      </xdr:nvSpPr>
      <xdr:spPr>
        <a:xfrm>
          <a:off x="10277475" y="39975066"/>
          <a:ext cx="3454188" cy="2449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marR="0" lvl="0" indent="0" algn="just" defTabSz="914400" rtl="0" eaLnBrk="1" fontAlgn="auto" latinLnBrk="0" hangingPunct="1">
            <a:lnSpc>
              <a:spcPct val="100000"/>
            </a:lnSpc>
            <a:spcBef>
              <a:spcPts val="0"/>
            </a:spcBef>
            <a:spcAft>
              <a:spcPts val="0"/>
            </a:spcAft>
            <a:buClrTx/>
            <a:buSzTx/>
            <a:buFontTx/>
            <a:buNone/>
            <a:tabLst/>
            <a:defRPr/>
          </a:pPr>
          <a:endParaRPr lang="en-GB" sz="10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ct val="100000"/>
            </a:lnSpc>
            <a:spcBef>
              <a:spcPts val="0"/>
            </a:spcBef>
            <a:spcAft>
              <a:spcPts val="400"/>
            </a:spcAft>
            <a:buClrTx/>
            <a:buSzTx/>
            <a:buFontTx/>
            <a:buNone/>
            <a:tabLst/>
            <a:defRPr/>
          </a:pPr>
          <a:r>
            <a:rPr lang="en-GB" sz="1800">
              <a:solidFill>
                <a:srgbClr val="004D6D"/>
              </a:solidFill>
              <a:latin typeface="MetaBookLF-Roman" panose="020B0502040000020004" pitchFamily="34" charset="0"/>
              <a:ea typeface="+mn-ea"/>
              <a:cs typeface="+mn-cs"/>
            </a:rPr>
            <a:t>Government Services report</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All reported elements are sourced from the Report on Government Services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https://www.pc.gov.au/ongoing/report-on-government-services/2024/health/ambulance-services</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ROGS cost per incident and cost per capita are based on the total ambulance service organisations’ expenditure.</a:t>
          </a:r>
        </a:p>
      </xdr:txBody>
    </xdr:sp>
    <xdr:clientData/>
  </xdr:twoCellAnchor>
  <xdr:twoCellAnchor>
    <xdr:from>
      <xdr:col>1</xdr:col>
      <xdr:colOff>51855</xdr:colOff>
      <xdr:row>190</xdr:row>
      <xdr:rowOff>135994</xdr:rowOff>
    </xdr:from>
    <xdr:to>
      <xdr:col>24</xdr:col>
      <xdr:colOff>121705</xdr:colOff>
      <xdr:row>196</xdr:row>
      <xdr:rowOff>0</xdr:rowOff>
    </xdr:to>
    <xdr:sp macro="" textlink="">
      <xdr:nvSpPr>
        <xdr:cNvPr id="144" name="TextBox 143">
          <a:extLst>
            <a:ext uri="{FF2B5EF4-FFF2-40B4-BE49-F238E27FC236}">
              <a16:creationId xmlns:a16="http://schemas.microsoft.com/office/drawing/2014/main" id="{12164320-A135-4689-AF38-2DA4FBCF9D06}"/>
            </a:ext>
          </a:extLst>
        </xdr:cNvPr>
        <xdr:cNvSpPr txBox="1"/>
      </xdr:nvSpPr>
      <xdr:spPr>
        <a:xfrm>
          <a:off x="242355" y="42941344"/>
          <a:ext cx="10080625" cy="10440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lnSpc>
              <a:spcPct val="100000"/>
            </a:lnSpc>
            <a:spcBef>
              <a:spcPts val="400"/>
            </a:spcBef>
          </a:pPr>
          <a:endParaRPr lang="en-GB" sz="1000">
            <a:solidFill>
              <a:srgbClr val="004D6D"/>
            </a:solidFill>
            <a:latin typeface="MetaBoldLF-Roman" panose="020B0802030000020004" pitchFamily="34" charset="0"/>
            <a:ea typeface="+mn-ea"/>
            <a:cs typeface="+mn-cs"/>
          </a:endParaRPr>
        </a:p>
        <a:p>
          <a:pPr marL="0" marR="0" lvl="0" indent="0" algn="just" defTabSz="914400" rtl="0" eaLnBrk="1" fontAlgn="auto" latinLnBrk="0" hangingPunct="1">
            <a:lnSpc>
              <a:spcPct val="100000"/>
            </a:lnSpc>
            <a:spcBef>
              <a:spcPts val="400"/>
            </a:spcBef>
            <a:spcAft>
              <a:spcPts val="0"/>
            </a:spcAft>
            <a:buClrTx/>
            <a:buSzTx/>
            <a:buFontTx/>
            <a:buNone/>
            <a:tabLst/>
            <a:defRPr/>
          </a:pPr>
          <a:r>
            <a:rPr lang="en-GB" sz="1600" b="0">
              <a:solidFill>
                <a:srgbClr val="004D6D"/>
              </a:solidFill>
              <a:latin typeface="MetaBookLF-Roman" panose="020B0502040000020004" pitchFamily="34" charset="0"/>
              <a:ea typeface="+mn-ea"/>
              <a:cs typeface="+mn-cs"/>
            </a:rPr>
            <a:t>Queensland Ambulance Service performance statistics are published quarterly.</a:t>
          </a:r>
        </a:p>
        <a:p>
          <a:pPr marL="0" marR="0" lvl="0" indent="0" algn="just" defTabSz="914400" rtl="0" eaLnBrk="1" fontAlgn="auto" latinLnBrk="0" hangingPunct="1">
            <a:lnSpc>
              <a:spcPct val="100000"/>
            </a:lnSpc>
            <a:spcBef>
              <a:spcPts val="400"/>
            </a:spcBef>
            <a:spcAft>
              <a:spcPts val="0"/>
            </a:spcAft>
            <a:buClrTx/>
            <a:buSzTx/>
            <a:buFontTx/>
            <a:buNone/>
            <a:tabLst/>
            <a:defRPr/>
          </a:pPr>
          <a:r>
            <a:rPr lang="en-GB" sz="1600" b="1">
              <a:solidFill>
                <a:srgbClr val="004D6D"/>
              </a:solidFill>
              <a:latin typeface="MetaBookLF-Roman" panose="020B0502040000020004" pitchFamily="34" charset="0"/>
              <a:ea typeface="+mn-ea"/>
              <a:cs typeface="+mn-cs"/>
            </a:rPr>
            <a:t>For further information please visit www.ambulance.qld.gov.au</a:t>
          </a:r>
        </a:p>
      </xdr:txBody>
    </xdr:sp>
    <xdr:clientData/>
  </xdr:twoCellAnchor>
  <xdr:twoCellAnchor editAs="oneCell">
    <xdr:from>
      <xdr:col>30</xdr:col>
      <xdr:colOff>323850</xdr:colOff>
      <xdr:row>190</xdr:row>
      <xdr:rowOff>186992</xdr:rowOff>
    </xdr:from>
    <xdr:to>
      <xdr:col>31</xdr:col>
      <xdr:colOff>333685</xdr:colOff>
      <xdr:row>195</xdr:row>
      <xdr:rowOff>57362</xdr:rowOff>
    </xdr:to>
    <xdr:pic>
      <xdr:nvPicPr>
        <xdr:cNvPr id="108" name="Picture 107">
          <a:extLst>
            <a:ext uri="{FF2B5EF4-FFF2-40B4-BE49-F238E27FC236}">
              <a16:creationId xmlns:a16="http://schemas.microsoft.com/office/drawing/2014/main" id="{657A2CA8-2194-408E-BECB-E2A9CED0AE24}"/>
            </a:ext>
          </a:extLst>
        </xdr:cNvPr>
        <xdr:cNvPicPr>
          <a:picLocks noChangeAspect="1" noChangeArrowheads="1"/>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3839825" y="42992342"/>
          <a:ext cx="679760" cy="81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11</xdr:col>
      <xdr:colOff>135678</xdr:colOff>
      <xdr:row>141</xdr:row>
      <xdr:rowOff>19175</xdr:rowOff>
    </xdr:from>
    <xdr:to>
      <xdr:col>11</xdr:col>
      <xdr:colOff>135678</xdr:colOff>
      <xdr:row>152</xdr:row>
      <xdr:rowOff>95456</xdr:rowOff>
    </xdr:to>
    <xdr:cxnSp macro="">
      <xdr:nvCxnSpPr>
        <xdr:cNvPr id="109" name="Straight Connector 108">
          <a:extLst>
            <a:ext uri="{FF2B5EF4-FFF2-40B4-BE49-F238E27FC236}">
              <a16:creationId xmlns:a16="http://schemas.microsoft.com/office/drawing/2014/main" id="{9B053AB9-BE4D-47C4-9DDC-F5583714F621}"/>
            </a:ext>
          </a:extLst>
        </xdr:cNvPr>
        <xdr:cNvCxnSpPr/>
      </xdr:nvCxnSpPr>
      <xdr:spPr>
        <a:xfrm>
          <a:off x="4761018" y="33105215"/>
          <a:ext cx="0" cy="2171781"/>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146842</xdr:colOff>
      <xdr:row>117</xdr:row>
      <xdr:rowOff>87312</xdr:rowOff>
    </xdr:from>
    <xdr:to>
      <xdr:col>8</xdr:col>
      <xdr:colOff>451641</xdr:colOff>
      <xdr:row>120</xdr:row>
      <xdr:rowOff>79374</xdr:rowOff>
    </xdr:to>
    <xdr:sp macro="" textlink="">
      <xdr:nvSpPr>
        <xdr:cNvPr id="79" name="TextBox 78">
          <a:extLst>
            <a:ext uri="{FF2B5EF4-FFF2-40B4-BE49-F238E27FC236}">
              <a16:creationId xmlns:a16="http://schemas.microsoft.com/office/drawing/2014/main" id="{52057CA1-71AF-448E-BFFF-A5017E077681}"/>
            </a:ext>
          </a:extLst>
        </xdr:cNvPr>
        <xdr:cNvSpPr txBox="1"/>
      </xdr:nvSpPr>
      <xdr:spPr>
        <a:xfrm>
          <a:off x="1305717" y="28622625"/>
          <a:ext cx="2416174" cy="5635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Care for </a:t>
          </a:r>
          <a:r>
            <a:rPr lang="en-AU" sz="2400">
              <a:solidFill>
                <a:srgbClr val="004D6D"/>
              </a:solidFill>
              <a:latin typeface="MetaBookLF-Roman" panose="020B0502040000020004" pitchFamily="34" charset="0"/>
              <a:ea typeface="+mn-ea"/>
              <a:cs typeface="+mn-cs"/>
            </a:rPr>
            <a:t>staff</a:t>
          </a:r>
        </a:p>
      </xdr:txBody>
    </xdr:sp>
    <xdr:clientData/>
  </xdr:twoCellAnchor>
  <xdr:oneCellAnchor>
    <xdr:from>
      <xdr:col>2</xdr:col>
      <xdr:colOff>47625</xdr:colOff>
      <xdr:row>155</xdr:row>
      <xdr:rowOff>89503</xdr:rowOff>
    </xdr:from>
    <xdr:ext cx="9921875" cy="3320448"/>
    <xdr:sp macro="" textlink="">
      <xdr:nvSpPr>
        <xdr:cNvPr id="120" name="TextBox 119">
          <a:extLst>
            <a:ext uri="{FF2B5EF4-FFF2-40B4-BE49-F238E27FC236}">
              <a16:creationId xmlns:a16="http://schemas.microsoft.com/office/drawing/2014/main" id="{024C5A02-FBF4-4ADB-AB27-8D4DAAC056E0}"/>
            </a:ext>
          </a:extLst>
        </xdr:cNvPr>
        <xdr:cNvSpPr txBox="1">
          <a:spLocks noChangeAspect="1"/>
        </xdr:cNvSpPr>
      </xdr:nvSpPr>
      <xdr:spPr>
        <a:xfrm>
          <a:off x="280458" y="36210420"/>
          <a:ext cx="9921875" cy="33204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noAutofit/>
        </a:bodyPr>
        <a:lstStyle/>
        <a:p>
          <a:pPr marL="0" indent="0" rtl="0">
            <a:spcBef>
              <a:spcPts val="0"/>
            </a:spcBef>
          </a:pPr>
          <a:endParaRPr lang="en-GB" sz="1000">
            <a:solidFill>
              <a:srgbClr val="004D6D"/>
            </a:solidFill>
            <a:latin typeface="MetaBoldLF-Roman" panose="020B0802030000020004" pitchFamily="34" charset="0"/>
            <a:ea typeface="+mn-ea"/>
            <a:cs typeface="+mn-cs"/>
          </a:endParaRPr>
        </a:p>
        <a:p>
          <a:pPr marL="0" indent="0" rtl="0">
            <a:spcBef>
              <a:spcPts val="0"/>
            </a:spcBef>
            <a:spcAft>
              <a:spcPts val="400"/>
            </a:spcAft>
          </a:pPr>
          <a:r>
            <a:rPr lang="en-GB" sz="1800">
              <a:solidFill>
                <a:srgbClr val="004D6D"/>
              </a:solidFill>
              <a:latin typeface="MetaBookLF-Roman" panose="020B0502040000020004" pitchFamily="34" charset="0"/>
              <a:ea typeface="+mn-ea"/>
              <a:cs typeface="+mn-cs"/>
            </a:rPr>
            <a:t>Response Time Performance for Emergency &amp; Urgent Responses </a:t>
          </a:r>
          <a:r>
            <a:rPr lang="en-GB" sz="1600">
              <a:solidFill>
                <a:srgbClr val="004D6D"/>
              </a:solidFill>
              <a:latin typeface="MetaBookLF-Roman" panose="020B0502040000020004" pitchFamily="34" charset="0"/>
              <a:ea typeface="+mn-ea"/>
              <a:cs typeface="+mn-cs"/>
            </a:rPr>
            <a:t>(mins) - </a:t>
          </a:r>
          <a:r>
            <a:rPr lang="en-GB" sz="1800">
              <a:solidFill>
                <a:srgbClr val="004D6D"/>
              </a:solidFill>
              <a:latin typeface="MetaBookLF-Roman" panose="020B0502040000020004" pitchFamily="34" charset="0"/>
              <a:ea typeface="+mn-ea"/>
              <a:cs typeface="+mn-cs"/>
            </a:rPr>
            <a:t>50th Percentile / 90th Percentile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 response is the dispatch of an ambulance service vehicle - Code 1A ‘actual time critical’, Code 1B ‘emergent time critical’, Code 1C ‘potential time critical’ and Code 2A immediate ‘urgent response’.</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A response time is the period from the time when the call is received to when the first ambulance service vehicle arrives at the scene.   All Code 1 &amp; 2A Response times (in mins) for the 50th and 90th percentiles are presented in this report:</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- 50th percentile - Time within which 50 per cent of emergency incidents are responded to.</a:t>
          </a:r>
        </a:p>
        <a:p>
          <a:pPr marL="0" marR="0" lvl="0" indent="0" algn="just" defTabSz="914400" rtl="0" eaLnBrk="1" fontAlgn="auto" latinLnBrk="0" hangingPunct="1">
            <a:lnSpc>
              <a:spcPts val="1600"/>
            </a:lnSpc>
            <a:spcBef>
              <a:spcPts val="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- 90th percentile - Time within which 90 per cent of emergency incidents are responded to.</a:t>
          </a:r>
        </a:p>
        <a:p>
          <a:pPr marL="0" indent="0" rtl="0">
            <a:lnSpc>
              <a:spcPct val="100000"/>
            </a:lnSpc>
            <a:spcBef>
              <a:spcPts val="400"/>
            </a:spcBef>
            <a:spcAft>
              <a:spcPts val="0"/>
            </a:spcAft>
          </a:pPr>
          <a:endParaRPr lang="en-GB" sz="1000">
            <a:solidFill>
              <a:srgbClr val="004D6D"/>
            </a:solidFill>
            <a:latin typeface="MetaBoldLF-Roman" panose="020B0802030000020004" pitchFamily="34" charset="0"/>
            <a:ea typeface="+mn-ea"/>
            <a:cs typeface="+mn-cs"/>
          </a:endParaRPr>
        </a:p>
        <a:p>
          <a:pPr marL="0" indent="0" rtl="0">
            <a:lnSpc>
              <a:spcPct val="100000"/>
            </a:lnSpc>
            <a:spcBef>
              <a:spcPts val="400"/>
            </a:spcBef>
            <a:spcAft>
              <a:spcPts val="400"/>
            </a:spcAft>
          </a:pPr>
          <a:r>
            <a:rPr lang="en-GB" sz="1800">
              <a:solidFill>
                <a:srgbClr val="004D6D"/>
              </a:solidFill>
              <a:latin typeface="MetaBookLF-Roman" panose="020B0502040000020004" pitchFamily="34" charset="0"/>
              <a:ea typeface="+mn-ea"/>
              <a:cs typeface="+mn-cs"/>
            </a:rPr>
            <a:t>Response Time Performance for Urgent Responses</a:t>
          </a:r>
          <a:endParaRPr lang="en-AU" sz="1800">
            <a:solidFill>
              <a:srgbClr val="004D6D"/>
            </a:solidFill>
            <a:latin typeface="MetaBookLF-Roman" panose="020B0502040000020004" pitchFamily="34" charset="0"/>
            <a:ea typeface="+mn-ea"/>
            <a:cs typeface="+mn-cs"/>
          </a:endParaRP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chemeClr val="dk1"/>
              </a:solidFill>
              <a:latin typeface="MetaBookLF-Roman" panose="020B0502040000020004" pitchFamily="34" charset="0"/>
              <a:ea typeface="Tahoma" panose="020B0604030504040204" pitchFamily="34" charset="0"/>
              <a:cs typeface="Times New Roman" panose="02020603050405020304" pitchFamily="18" charset="0"/>
            </a:rPr>
            <a:t>Response time performance measurements for codes 2B and 2C are shown as the percentage of first arrivals on scene within 30 minutes (for Code 2B) and 60 minutes (for Code 2C) - these are benchmarks set by QAS to guide performance management.</a:t>
          </a:r>
        </a:p>
        <a:p>
          <a:pPr marL="0" lvl="0" indent="0" algn="just" rtl="0">
            <a:spcBef>
              <a:spcPts val="400"/>
            </a:spcBef>
          </a:pPr>
          <a:endParaRPr lang="en-GB" sz="1600" b="1" i="0" u="none" strike="noStrike" baseline="30000">
            <a:solidFill>
              <a:schemeClr val="dk1"/>
            </a:solidFill>
            <a:latin typeface="+mn-lt"/>
            <a:ea typeface="Adobe Fan Heiti Std B" panose="020B0700000000000000" pitchFamily="34" charset="-128"/>
            <a:cs typeface="Browallia New" panose="020B0502040204020203" pitchFamily="34" charset="-34"/>
          </a:endParaRPr>
        </a:p>
      </xdr:txBody>
    </xdr:sp>
    <xdr:clientData/>
  </xdr:oneCellAnchor>
  <xdr:twoCellAnchor>
    <xdr:from>
      <xdr:col>2</xdr:col>
      <xdr:colOff>187855</xdr:colOff>
      <xdr:row>167</xdr:row>
      <xdr:rowOff>167362</xdr:rowOff>
    </xdr:from>
    <xdr:to>
      <xdr:col>25</xdr:col>
      <xdr:colOff>295275</xdr:colOff>
      <xdr:row>167</xdr:row>
      <xdr:rowOff>167362</xdr:rowOff>
    </xdr:to>
    <xdr:cxnSp macro="">
      <xdr:nvCxnSpPr>
        <xdr:cNvPr id="111" name="Straight Connector 110">
          <a:extLst>
            <a:ext uri="{FF2B5EF4-FFF2-40B4-BE49-F238E27FC236}">
              <a16:creationId xmlns:a16="http://schemas.microsoft.com/office/drawing/2014/main" id="{00062000-F097-4C8E-A6C5-6E9FB55DA7E0}"/>
            </a:ext>
          </a:extLst>
        </xdr:cNvPr>
        <xdr:cNvCxnSpPr/>
      </xdr:nvCxnSpPr>
      <xdr:spPr>
        <a:xfrm>
          <a:off x="425980" y="38448337"/>
          <a:ext cx="9422870" cy="0"/>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62866</xdr:colOff>
      <xdr:row>74</xdr:row>
      <xdr:rowOff>26228</xdr:rowOff>
    </xdr:from>
    <xdr:to>
      <xdr:col>25</xdr:col>
      <xdr:colOff>304800</xdr:colOff>
      <xdr:row>77</xdr:row>
      <xdr:rowOff>180975</xdr:rowOff>
    </xdr:to>
    <xdr:sp macro="" textlink="">
      <xdr:nvSpPr>
        <xdr:cNvPr id="113" name="TextBox 112">
          <a:extLst>
            <a:ext uri="{FF2B5EF4-FFF2-40B4-BE49-F238E27FC236}">
              <a16:creationId xmlns:a16="http://schemas.microsoft.com/office/drawing/2014/main" id="{E5218FD7-4C04-4B96-8D79-38E5AF725285}"/>
            </a:ext>
          </a:extLst>
        </xdr:cNvPr>
        <xdr:cNvSpPr txBox="1"/>
      </xdr:nvSpPr>
      <xdr:spPr>
        <a:xfrm>
          <a:off x="7530466" y="19923953"/>
          <a:ext cx="2327909" cy="6595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i="1">
              <a:solidFill>
                <a:schemeClr val="bg1"/>
              </a:solidFill>
              <a:latin typeface="+mn-lt"/>
            </a:rPr>
            <a:t> </a:t>
          </a:r>
          <a:r>
            <a:rPr lang="en-AU" sz="800">
              <a:solidFill>
                <a:schemeClr val="bg1"/>
              </a:solidFill>
              <a:latin typeface="+mn-lt"/>
            </a:rPr>
            <a:t> The Road Ambulance costs and Road</a:t>
          </a:r>
        </a:p>
        <a:p>
          <a:r>
            <a:rPr lang="en-AU" sz="800" baseline="0">
              <a:solidFill>
                <a:schemeClr val="bg1"/>
              </a:solidFill>
              <a:latin typeface="+mn-lt"/>
            </a:rPr>
            <a:t>  </a:t>
          </a:r>
          <a:r>
            <a:rPr lang="en-AU" sz="800">
              <a:solidFill>
                <a:schemeClr val="bg1"/>
              </a:solidFill>
              <a:latin typeface="+mn-lt"/>
            </a:rPr>
            <a:t> Ambulance</a:t>
          </a:r>
          <a:r>
            <a:rPr lang="en-AU" sz="800" baseline="0">
              <a:solidFill>
                <a:schemeClr val="bg1"/>
              </a:solidFill>
              <a:latin typeface="+mn-lt"/>
            </a:rPr>
            <a:t> Activity used in calculations</a:t>
          </a:r>
        </a:p>
        <a:p>
          <a:r>
            <a:rPr lang="en-AU" sz="800" baseline="0">
              <a:solidFill>
                <a:schemeClr val="bg1"/>
              </a:solidFill>
              <a:latin typeface="+mn-lt"/>
            </a:rPr>
            <a:t>   relate to FYTD 2024-2025.</a:t>
          </a:r>
          <a:endParaRPr lang="en-AU" sz="800">
            <a:solidFill>
              <a:schemeClr val="bg1"/>
            </a:solidFill>
            <a:effectLst/>
          </a:endParaRPr>
        </a:p>
        <a:p>
          <a:endParaRPr lang="en-AU" sz="800">
            <a:solidFill>
              <a:schemeClr val="bg1"/>
            </a:solidFill>
            <a:latin typeface="+mn-lt"/>
          </a:endParaRPr>
        </a:p>
      </xdr:txBody>
    </xdr:sp>
    <xdr:clientData/>
  </xdr:twoCellAnchor>
  <xdr:twoCellAnchor>
    <xdr:from>
      <xdr:col>24</xdr:col>
      <xdr:colOff>111577</xdr:colOff>
      <xdr:row>74</xdr:row>
      <xdr:rowOff>19051</xdr:rowOff>
    </xdr:from>
    <xdr:to>
      <xdr:col>32</xdr:col>
      <xdr:colOff>57149</xdr:colOff>
      <xdr:row>77</xdr:row>
      <xdr:rowOff>114300</xdr:rowOff>
    </xdr:to>
    <xdr:sp macro="" textlink="">
      <xdr:nvSpPr>
        <xdr:cNvPr id="114" name="TextBox 113">
          <a:extLst>
            <a:ext uri="{FF2B5EF4-FFF2-40B4-BE49-F238E27FC236}">
              <a16:creationId xmlns:a16="http://schemas.microsoft.com/office/drawing/2014/main" id="{5191D490-5168-4B0A-B9E8-6F06E4207786}"/>
            </a:ext>
          </a:extLst>
        </xdr:cNvPr>
        <xdr:cNvSpPr txBox="1"/>
      </xdr:nvSpPr>
      <xdr:spPr>
        <a:xfrm>
          <a:off x="9550852" y="19916776"/>
          <a:ext cx="4288972" cy="6000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a:solidFill>
                <a:schemeClr val="bg1"/>
              </a:solidFill>
              <a:latin typeface="+mn-lt"/>
            </a:rPr>
            <a:t>  ROGS 2024 relates to 2022-2023 data and activity.</a:t>
          </a:r>
        </a:p>
        <a:p>
          <a:r>
            <a:rPr lang="en-AU" sz="800" i="1" baseline="30000">
              <a:solidFill>
                <a:schemeClr val="bg1"/>
              </a:solidFill>
              <a:effectLst/>
              <a:latin typeface="+mn-lt"/>
              <a:ea typeface="+mn-ea"/>
              <a:cs typeface="+mn-cs"/>
            </a:rPr>
            <a:t>2</a:t>
          </a:r>
          <a:r>
            <a:rPr lang="en-AU" sz="800" i="1">
              <a:solidFill>
                <a:schemeClr val="bg1"/>
              </a:solidFill>
              <a:effectLst/>
              <a:latin typeface="+mn-lt"/>
              <a:ea typeface="+mn-ea"/>
              <a:cs typeface="+mn-cs"/>
            </a:rPr>
            <a:t> </a:t>
          </a:r>
          <a:r>
            <a:rPr lang="en-AU" sz="800">
              <a:solidFill>
                <a:schemeClr val="bg1"/>
              </a:solidFill>
              <a:effectLst/>
              <a:latin typeface="+mn-lt"/>
              <a:ea typeface="+mn-ea"/>
              <a:cs typeface="+mn-cs"/>
            </a:rPr>
            <a:t> </a:t>
          </a:r>
          <a:r>
            <a:rPr lang="en-AU" sz="800">
              <a:solidFill>
                <a:schemeClr val="bg1"/>
              </a:solidFill>
              <a:latin typeface="+mn-lt"/>
            </a:rPr>
            <a:t>The</a:t>
          </a:r>
          <a:r>
            <a:rPr lang="en-AU" sz="800" baseline="0">
              <a:solidFill>
                <a:schemeClr val="bg1"/>
              </a:solidFill>
              <a:latin typeface="+mn-lt"/>
            </a:rPr>
            <a:t> National range of Cardiac Arrest Survival Rates is shown; rates can vary due to</a:t>
          </a:r>
        </a:p>
        <a:p>
          <a:r>
            <a:rPr lang="en-AU" sz="800" baseline="0">
              <a:solidFill>
                <a:schemeClr val="bg1"/>
              </a:solidFill>
              <a:latin typeface="+mn-lt"/>
            </a:rPr>
            <a:t>    differences in calculation methodology.</a:t>
          </a:r>
          <a:endParaRPr lang="en-AU" sz="800">
            <a:solidFill>
              <a:schemeClr val="bg1"/>
            </a:solidFill>
            <a:latin typeface="+mn-lt"/>
          </a:endParaRPr>
        </a:p>
      </xdr:txBody>
    </xdr:sp>
    <xdr:clientData/>
  </xdr:twoCellAnchor>
  <xdr:twoCellAnchor>
    <xdr:from>
      <xdr:col>1</xdr:col>
      <xdr:colOff>16054</xdr:colOff>
      <xdr:row>74</xdr:row>
      <xdr:rowOff>55517</xdr:rowOff>
    </xdr:from>
    <xdr:to>
      <xdr:col>9</xdr:col>
      <xdr:colOff>240029</xdr:colOff>
      <xdr:row>75</xdr:row>
      <xdr:rowOff>114300</xdr:rowOff>
    </xdr:to>
    <xdr:sp macro="" textlink="">
      <xdr:nvSpPr>
        <xdr:cNvPr id="116" name="TextBox 115">
          <a:extLst>
            <a:ext uri="{FF2B5EF4-FFF2-40B4-BE49-F238E27FC236}">
              <a16:creationId xmlns:a16="http://schemas.microsoft.com/office/drawing/2014/main" id="{B06B4571-9890-46FB-9396-11EE4856576C}"/>
            </a:ext>
          </a:extLst>
        </xdr:cNvPr>
        <xdr:cNvSpPr txBox="1"/>
      </xdr:nvSpPr>
      <xdr:spPr>
        <a:xfrm>
          <a:off x="197029" y="20124692"/>
          <a:ext cx="3891100" cy="2492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800" i="1" baseline="30000">
              <a:solidFill>
                <a:schemeClr val="bg1"/>
              </a:solidFill>
              <a:latin typeface="+mn-lt"/>
            </a:rPr>
            <a:t>1</a:t>
          </a:r>
          <a:r>
            <a:rPr lang="en-AU" sz="800">
              <a:solidFill>
                <a:schemeClr val="bg1"/>
              </a:solidFill>
              <a:latin typeface="+mn-lt"/>
            </a:rPr>
            <a:t>  In more remote areas small case volume may affect the values shown.</a:t>
          </a:r>
        </a:p>
      </xdr:txBody>
    </xdr:sp>
    <xdr:clientData/>
  </xdr:twoCellAnchor>
  <xdr:twoCellAnchor>
    <xdr:from>
      <xdr:col>4</xdr:col>
      <xdr:colOff>126206</xdr:colOff>
      <xdr:row>174</xdr:row>
      <xdr:rowOff>38101</xdr:rowOff>
    </xdr:from>
    <xdr:to>
      <xdr:col>8</xdr:col>
      <xdr:colOff>428624</xdr:colOff>
      <xdr:row>177</xdr:row>
      <xdr:rowOff>0</xdr:rowOff>
    </xdr:to>
    <xdr:sp macro="" textlink="">
      <xdr:nvSpPr>
        <xdr:cNvPr id="134" name="TextBox 133">
          <a:extLst>
            <a:ext uri="{FF2B5EF4-FFF2-40B4-BE49-F238E27FC236}">
              <a16:creationId xmlns:a16="http://schemas.microsoft.com/office/drawing/2014/main" id="{3FDC95DC-182B-483D-BDA1-FF8C13B673A0}"/>
            </a:ext>
          </a:extLst>
        </xdr:cNvPr>
        <xdr:cNvSpPr txBox="1"/>
      </xdr:nvSpPr>
      <xdr:spPr>
        <a:xfrm>
          <a:off x="1278731" y="39681151"/>
          <a:ext cx="2407443" cy="5333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n-AU" sz="2400" b="0">
              <a:solidFill>
                <a:srgbClr val="004D6D"/>
              </a:solidFill>
              <a:latin typeface="MetaBookLF-Roman" panose="020B0502040000020004" pitchFamily="34" charset="0"/>
              <a:ea typeface="Microsoft GothicNeo" panose="020B0500000101010101" pitchFamily="34" charset="-127"/>
              <a:cs typeface="Microsoft GothicNeo" panose="020B0500000101010101" pitchFamily="34" charset="-127"/>
            </a:rPr>
            <a:t>Value for money</a:t>
          </a:r>
        </a:p>
      </xdr:txBody>
    </xdr:sp>
    <xdr:clientData/>
  </xdr:twoCellAnchor>
  <xdr:twoCellAnchor editAs="oneCell">
    <xdr:from>
      <xdr:col>2</xdr:col>
      <xdr:colOff>385389</xdr:colOff>
      <xdr:row>174</xdr:row>
      <xdr:rowOff>102392</xdr:rowOff>
    </xdr:from>
    <xdr:to>
      <xdr:col>3</xdr:col>
      <xdr:colOff>314078</xdr:colOff>
      <xdr:row>176</xdr:row>
      <xdr:rowOff>154673</xdr:rowOff>
    </xdr:to>
    <xdr:pic>
      <xdr:nvPicPr>
        <xdr:cNvPr id="133" name="Picture 132">
          <a:extLst>
            <a:ext uri="{FF2B5EF4-FFF2-40B4-BE49-F238E27FC236}">
              <a16:creationId xmlns:a16="http://schemas.microsoft.com/office/drawing/2014/main" id="{765CD81F-BA2E-463D-9E37-B741364E157C}"/>
            </a:ext>
          </a:extLst>
        </xdr:cNvPr>
        <xdr:cNvPicPr>
          <a:picLocks noChangeAspect="1"/>
        </xdr:cNvPicPr>
      </xdr:nvPicPr>
      <xdr:blipFill rotWithShape="1">
        <a:blip xmlns:r="http://schemas.openxmlformats.org/officeDocument/2006/relationships" r:embed="rId7"/>
        <a:srcRect l="5683" t="1112"/>
        <a:stretch/>
      </xdr:blipFill>
      <xdr:spPr>
        <a:xfrm>
          <a:off x="623514" y="39745442"/>
          <a:ext cx="396049" cy="433281"/>
        </a:xfrm>
        <a:prstGeom prst="rect">
          <a:avLst/>
        </a:prstGeom>
      </xdr:spPr>
    </xdr:pic>
    <xdr:clientData/>
  </xdr:twoCellAnchor>
  <xdr:twoCellAnchor editAs="absolute">
    <xdr:from>
      <xdr:col>2</xdr:col>
      <xdr:colOff>16621</xdr:colOff>
      <xdr:row>177</xdr:row>
      <xdr:rowOff>28432</xdr:rowOff>
    </xdr:from>
    <xdr:to>
      <xdr:col>25</xdr:col>
      <xdr:colOff>361556</xdr:colOff>
      <xdr:row>190</xdr:row>
      <xdr:rowOff>0</xdr:rowOff>
    </xdr:to>
    <xdr:sp macro="" textlink="">
      <xdr:nvSpPr>
        <xdr:cNvPr id="132" name="Rectangle: Top Corners Rounded 131">
          <a:extLst>
            <a:ext uri="{FF2B5EF4-FFF2-40B4-BE49-F238E27FC236}">
              <a16:creationId xmlns:a16="http://schemas.microsoft.com/office/drawing/2014/main" id="{D83528D7-C81F-4013-AEB7-1D49D9342D50}"/>
            </a:ext>
          </a:extLst>
        </xdr:cNvPr>
        <xdr:cNvSpPr/>
      </xdr:nvSpPr>
      <xdr:spPr>
        <a:xfrm>
          <a:off x="258556" y="39978187"/>
          <a:ext cx="9660385" cy="2589038"/>
        </a:xfrm>
        <a:prstGeom prst="round2SameRect">
          <a:avLst>
            <a:gd name="adj1" fmla="val 8975"/>
            <a:gd name="adj2" fmla="val 0"/>
          </a:avLst>
        </a:prstGeom>
        <a:solidFill>
          <a:schemeClr val="bg1"/>
        </a:solidFill>
        <a:ln w="22225">
          <a:solidFill>
            <a:srgbClr val="004D6D"/>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clientData/>
  </xdr:twoCellAnchor>
  <xdr:twoCellAnchor editAs="absolute">
    <xdr:from>
      <xdr:col>2</xdr:col>
      <xdr:colOff>76200</xdr:colOff>
      <xdr:row>177</xdr:row>
      <xdr:rowOff>28362</xdr:rowOff>
    </xdr:from>
    <xdr:to>
      <xdr:col>25</xdr:col>
      <xdr:colOff>266700</xdr:colOff>
      <xdr:row>190</xdr:row>
      <xdr:rowOff>66675</xdr:rowOff>
    </xdr:to>
    <xdr:sp macro="" textlink="">
      <xdr:nvSpPr>
        <xdr:cNvPr id="135" name="TextBox 134">
          <a:extLst>
            <a:ext uri="{FF2B5EF4-FFF2-40B4-BE49-F238E27FC236}">
              <a16:creationId xmlns:a16="http://schemas.microsoft.com/office/drawing/2014/main" id="{0A3F973B-ADB3-444A-A59B-B7A1031AAC69}"/>
            </a:ext>
          </a:extLst>
        </xdr:cNvPr>
        <xdr:cNvSpPr txBox="1"/>
      </xdr:nvSpPr>
      <xdr:spPr>
        <a:xfrm>
          <a:off x="323850" y="39452337"/>
          <a:ext cx="9915525" cy="2533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chorCtr="0"/>
        <a:lstStyle/>
        <a:p>
          <a:pPr marL="0" indent="0" rtl="0">
            <a:lnSpc>
              <a:spcPct val="100000"/>
            </a:lnSpc>
            <a:spcBef>
              <a:spcPts val="400"/>
            </a:spcBef>
            <a:spcAft>
              <a:spcPts val="400"/>
            </a:spcAft>
          </a:pPr>
          <a:r>
            <a:rPr lang="en-GB" sz="1800">
              <a:solidFill>
                <a:srgbClr val="004D6D"/>
              </a:solidFill>
              <a:latin typeface="MetaBookLF-Roman" panose="020B0502040000020004" pitchFamily="34" charset="0"/>
              <a:ea typeface="+mn-ea"/>
              <a:cs typeface="+mn-cs"/>
            </a:rPr>
            <a:t>Population</a:t>
          </a:r>
        </a:p>
        <a:p>
          <a:pPr marL="0" marR="0" lvl="0" indent="0" algn="just" defTabSz="914400" rtl="0" eaLnBrk="1" fontAlgn="auto" latinLnBrk="0" hangingPunct="1">
            <a:lnSpc>
              <a:spcPts val="1600"/>
            </a:lnSpc>
            <a:spcBef>
              <a:spcPts val="400"/>
            </a:spcBef>
            <a:spcAft>
              <a:spcPts val="0"/>
            </a:spcAft>
            <a:buClrTx/>
            <a:buSzTx/>
            <a:buFontTx/>
            <a:buNone/>
            <a:tabLst/>
            <a:defRPr/>
          </a:pPr>
          <a:r>
            <a:rPr lang="en-GB"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Population estimate calculations for QAS Districts are based upon 2023 preliminary data released 29 August 2024 using revised population data sourced from the Australian Bureau of Statistics </a:t>
          </a:r>
          <a:r>
            <a:rPr lang="en-GB" sz="1800" b="0" i="1"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a:t>
          </a:r>
          <a:r>
            <a:rPr lang="en-AU" sz="1800" b="0" i="1"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Population estimates by age and sex, by Statistical Area Level 2, 2023' </a:t>
          </a:r>
          <a:r>
            <a:rPr lang="en-GB"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and prepared by the Information Support, Research &amp; Evaluation Unit, QAS.  </a:t>
          </a:r>
        </a:p>
        <a:p>
          <a:pPr marL="0" marR="0" lvl="0" indent="0" algn="just" defTabSz="914400" rtl="0" eaLnBrk="1" fontAlgn="auto" latinLnBrk="0" hangingPunct="1">
            <a:lnSpc>
              <a:spcPts val="1600"/>
            </a:lnSpc>
            <a:spcBef>
              <a:spcPts val="400"/>
            </a:spcBef>
            <a:spcAft>
              <a:spcPts val="0"/>
            </a:spcAft>
            <a:buClrTx/>
            <a:buSzTx/>
            <a:buFontTx/>
            <a:buNone/>
            <a:tabLst/>
            <a:defRPr/>
          </a:pPr>
          <a:r>
            <a:rPr lang="en-AU"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Statistical Area Level 2 percentage split across some Districts provided by GIS.  </a:t>
          </a:r>
        </a:p>
        <a:p>
          <a:pPr marL="0" marR="0" lvl="0" indent="0" algn="just" defTabSz="914400" rtl="0" eaLnBrk="1" fontAlgn="auto" latinLnBrk="0" hangingPunct="1">
            <a:lnSpc>
              <a:spcPts val="1600"/>
            </a:lnSpc>
            <a:spcBef>
              <a:spcPts val="400"/>
            </a:spcBef>
            <a:spcAft>
              <a:spcPts val="0"/>
            </a:spcAft>
            <a:buClrTx/>
            <a:buSzTx/>
            <a:buFontTx/>
            <a:buNone/>
            <a:tabLst/>
            <a:defRPr/>
          </a:pPr>
          <a:endParaRPr lang="en-AU"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endParaRPr>
        </a:p>
        <a:p>
          <a:pPr marL="0" marR="0" lvl="0" indent="0" algn="just" defTabSz="914400" rtl="0" eaLnBrk="1" fontAlgn="auto" latinLnBrk="0" hangingPunct="1">
            <a:lnSpc>
              <a:spcPct val="100000"/>
            </a:lnSpc>
            <a:spcBef>
              <a:spcPts val="400"/>
            </a:spcBef>
            <a:spcAft>
              <a:spcPts val="400"/>
            </a:spcAft>
            <a:buClrTx/>
            <a:buSzTx/>
            <a:buFontTx/>
            <a:buNone/>
            <a:tabLst/>
            <a:defRPr/>
          </a:pPr>
          <a:r>
            <a:rPr lang="en-GB" sz="1800">
              <a:solidFill>
                <a:srgbClr val="004D6D"/>
              </a:solidFill>
              <a:latin typeface="MetaBookLF-Roman" panose="020B0502040000020004" pitchFamily="34" charset="0"/>
              <a:ea typeface="+mn-ea"/>
              <a:cs typeface="+mn-cs"/>
            </a:rPr>
            <a:t>Cost Per Incident (Emergency, Urgent &amp; Non-Emergency Medically Authorised)</a:t>
          </a:r>
        </a:p>
        <a:p>
          <a:pPr marL="0" marR="0" lvl="0" indent="0" algn="just" defTabSz="914400" rtl="0" eaLnBrk="1" fontAlgn="auto" latinLnBrk="0" hangingPunct="1">
            <a:lnSpc>
              <a:spcPts val="1600"/>
            </a:lnSpc>
            <a:spcBef>
              <a:spcPts val="700"/>
            </a:spcBef>
            <a:spcAft>
              <a:spcPts val="0"/>
            </a:spcAft>
            <a:buClrTx/>
            <a:buSzTx/>
            <a:buFontTx/>
            <a:buNone/>
            <a:tabLst/>
            <a:defRPr/>
          </a:pPr>
          <a:r>
            <a:rPr lang="en-GB" sz="1800" b="0" i="0" u="none" strike="noStrike" kern="0" spc="0" baseline="30000">
              <a:solidFill>
                <a:sysClr val="windowText" lastClr="000000"/>
              </a:solidFill>
              <a:latin typeface="MetaBookLF-Roman" panose="020B0502040000020004" pitchFamily="34" charset="0"/>
              <a:ea typeface="Tahoma" panose="020B0604030504040204" pitchFamily="34" charset="0"/>
              <a:cs typeface="Times New Roman" panose="02020603050405020304" pitchFamily="18" charset="0"/>
            </a:rPr>
            <a:t>This measure of cost efficiency is calculated by dividing the total QAS Road Ambulance costs by the total Road Ambulance Activity (sum of all emergency, urgent and non-emergency incidents) attended during that period.</a:t>
          </a:r>
        </a:p>
      </xdr:txBody>
    </xdr:sp>
    <xdr:clientData/>
  </xdr:twoCellAnchor>
  <xdr:twoCellAnchor editAs="absolute">
    <xdr:from>
      <xdr:col>2</xdr:col>
      <xdr:colOff>168568</xdr:colOff>
      <xdr:row>183</xdr:row>
      <xdr:rowOff>152523</xdr:rowOff>
    </xdr:from>
    <xdr:to>
      <xdr:col>25</xdr:col>
      <xdr:colOff>114274</xdr:colOff>
      <xdr:row>183</xdr:row>
      <xdr:rowOff>154035</xdr:rowOff>
    </xdr:to>
    <xdr:cxnSp macro="">
      <xdr:nvCxnSpPr>
        <xdr:cNvPr id="143" name="Straight Connector 142">
          <a:extLst>
            <a:ext uri="{FF2B5EF4-FFF2-40B4-BE49-F238E27FC236}">
              <a16:creationId xmlns:a16="http://schemas.microsoft.com/office/drawing/2014/main" id="{AC46C8FD-2482-4404-BD58-A30A79F66AEA}"/>
            </a:ext>
          </a:extLst>
        </xdr:cNvPr>
        <xdr:cNvCxnSpPr/>
      </xdr:nvCxnSpPr>
      <xdr:spPr>
        <a:xfrm>
          <a:off x="416311" y="41039166"/>
          <a:ext cx="9199731" cy="1512"/>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29</xdr:col>
      <xdr:colOff>166651</xdr:colOff>
      <xdr:row>191</xdr:row>
      <xdr:rowOff>0</xdr:rowOff>
    </xdr:from>
    <xdr:to>
      <xdr:col>30</xdr:col>
      <xdr:colOff>136296</xdr:colOff>
      <xdr:row>195</xdr:row>
      <xdr:rowOff>104775</xdr:rowOff>
    </xdr:to>
    <xdr:pic>
      <xdr:nvPicPr>
        <xdr:cNvPr id="137" name="Picture 136">
          <a:extLst>
            <a:ext uri="{FF2B5EF4-FFF2-40B4-BE49-F238E27FC236}">
              <a16:creationId xmlns:a16="http://schemas.microsoft.com/office/drawing/2014/main" id="{C81644C9-48F6-4F1F-A772-F6F69AFC064F}"/>
            </a:ext>
          </a:extLst>
        </xdr:cNvPr>
        <xdr:cNvPicPr>
          <a:picLocks noChangeAspect="1"/>
        </xdr:cNvPicPr>
      </xdr:nvPicPr>
      <xdr:blipFill>
        <a:blip xmlns:r="http://schemas.openxmlformats.org/officeDocument/2006/relationships" r:embed="rId1"/>
        <a:stretch>
          <a:fillRect/>
        </a:stretch>
      </xdr:blipFill>
      <xdr:spPr>
        <a:xfrm>
          <a:off x="13044451" y="42995850"/>
          <a:ext cx="600200" cy="869950"/>
        </a:xfrm>
        <a:prstGeom prst="rect">
          <a:avLst/>
        </a:prstGeom>
      </xdr:spPr>
    </xdr:pic>
    <xdr:clientData/>
  </xdr:twoCellAnchor>
  <xdr:twoCellAnchor>
    <xdr:from>
      <xdr:col>16</xdr:col>
      <xdr:colOff>404444</xdr:colOff>
      <xdr:row>45</xdr:row>
      <xdr:rowOff>142873</xdr:rowOff>
    </xdr:from>
    <xdr:to>
      <xdr:col>19</xdr:col>
      <xdr:colOff>76200</xdr:colOff>
      <xdr:row>48</xdr:row>
      <xdr:rowOff>17858</xdr:rowOff>
    </xdr:to>
    <xdr:sp macro="" textlink="">
      <xdr:nvSpPr>
        <xdr:cNvPr id="14" name="TextBox 13">
          <a:extLst>
            <a:ext uri="{FF2B5EF4-FFF2-40B4-BE49-F238E27FC236}">
              <a16:creationId xmlns:a16="http://schemas.microsoft.com/office/drawing/2014/main" id="{9E6ACFF7-7B17-41EB-8B81-47A26BE3642A}"/>
            </a:ext>
          </a:extLst>
        </xdr:cNvPr>
        <xdr:cNvSpPr txBox="1"/>
      </xdr:nvSpPr>
      <xdr:spPr>
        <a:xfrm rot="16200000">
          <a:off x="6489317" y="12746050"/>
          <a:ext cx="1656160" cy="68140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900" b="1">
              <a:solidFill>
                <a:schemeClr val="bg1"/>
              </a:solidFill>
            </a:rPr>
            <a:t>% of Non-Emergency </a:t>
          </a:r>
        </a:p>
        <a:p>
          <a:r>
            <a:rPr lang="en-AU" sz="900" b="1">
              <a:solidFill>
                <a:schemeClr val="bg1"/>
              </a:solidFill>
            </a:rPr>
            <a:t>Incidents Attended to by</a:t>
          </a:r>
        </a:p>
        <a:p>
          <a:r>
            <a:rPr lang="en-AU" sz="900" b="1">
              <a:solidFill>
                <a:schemeClr val="bg1"/>
              </a:solidFill>
            </a:rPr>
            <a:t>the Appointment Time</a:t>
          </a:r>
          <a:r>
            <a:rPr lang="en-AU" sz="800" b="1" strike="noStrike" baseline="30000">
              <a:solidFill>
                <a:schemeClr val="bg1"/>
              </a:solidFill>
            </a:rPr>
            <a:t>1</a:t>
          </a:r>
        </a:p>
        <a:p>
          <a:endParaRPr lang="en-AU" sz="900" b="1"/>
        </a:p>
      </xdr:txBody>
    </xdr:sp>
    <xdr:clientData/>
  </xdr:twoCellAnchor>
  <xdr:twoCellAnchor>
    <xdr:from>
      <xdr:col>0</xdr:col>
      <xdr:colOff>102870</xdr:colOff>
      <xdr:row>82</xdr:row>
      <xdr:rowOff>47625</xdr:rowOff>
    </xdr:from>
    <xdr:to>
      <xdr:col>33</xdr:col>
      <xdr:colOff>114300</xdr:colOff>
      <xdr:row>84</xdr:row>
      <xdr:rowOff>48048</xdr:rowOff>
    </xdr:to>
    <xdr:sp macro="" textlink="">
      <xdr:nvSpPr>
        <xdr:cNvPr id="129" name="TextBox 128">
          <a:extLst>
            <a:ext uri="{FF2B5EF4-FFF2-40B4-BE49-F238E27FC236}">
              <a16:creationId xmlns:a16="http://schemas.microsoft.com/office/drawing/2014/main" id="{D7AAF752-671B-4913-AEDA-5E8874A0A41D}"/>
            </a:ext>
          </a:extLst>
        </xdr:cNvPr>
        <xdr:cNvSpPr txBox="1"/>
      </xdr:nvSpPr>
      <xdr:spPr>
        <a:xfrm>
          <a:off x="102870" y="21402675"/>
          <a:ext cx="13851255" cy="3814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AU" sz="2000" b="1" baseline="0">
              <a:solidFill>
                <a:srgbClr val="FF0000"/>
              </a:solidFill>
              <a:latin typeface="Microsoft GothicNeo" panose="020B0500000101010101" pitchFamily="34" charset="-127"/>
              <a:ea typeface="Microsoft GothicNeo" panose="020B0500000101010101" pitchFamily="34" charset="-127"/>
              <a:cs typeface="Microsoft GothicNeo" panose="020B0500000101010101" pitchFamily="34" charset="-127"/>
            </a:rPr>
            <a:t>PUBLIC</a:t>
          </a:r>
        </a:p>
      </xdr:txBody>
    </xdr:sp>
    <xdr:clientData/>
  </xdr:twoCellAnchor>
  <xdr:twoCellAnchor>
    <xdr:from>
      <xdr:col>0</xdr:col>
      <xdr:colOff>124618</xdr:colOff>
      <xdr:row>38</xdr:row>
      <xdr:rowOff>34925</xdr:rowOff>
    </xdr:from>
    <xdr:to>
      <xdr:col>31</xdr:col>
      <xdr:colOff>22225</xdr:colOff>
      <xdr:row>42</xdr:row>
      <xdr:rowOff>19050</xdr:rowOff>
    </xdr:to>
    <xdr:sp macro="" textlink="">
      <xdr:nvSpPr>
        <xdr:cNvPr id="4" name="TextBox 3">
          <a:extLst>
            <a:ext uri="{FF2B5EF4-FFF2-40B4-BE49-F238E27FC236}">
              <a16:creationId xmlns:a16="http://schemas.microsoft.com/office/drawing/2014/main" id="{DE6FDAE7-645B-4E09-9659-16CD4DED9934}"/>
            </a:ext>
          </a:extLst>
        </xdr:cNvPr>
        <xdr:cNvSpPr txBox="1"/>
      </xdr:nvSpPr>
      <xdr:spPr>
        <a:xfrm>
          <a:off x="124618" y="10636250"/>
          <a:ext cx="13023057" cy="765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AU" sz="800" i="1" baseline="30000">
              <a:solidFill>
                <a:sysClr val="windowText" lastClr="000000"/>
              </a:solidFill>
              <a:effectLst/>
              <a:latin typeface="+mn-lt"/>
              <a:ea typeface="+mn-ea"/>
              <a:cs typeface="+mn-cs"/>
            </a:rPr>
            <a:t>1</a:t>
          </a:r>
          <a:r>
            <a:rPr lang="en-AU" sz="800">
              <a:solidFill>
                <a:sysClr val="windowText" lastClr="000000"/>
              </a:solidFill>
              <a:effectLst/>
              <a:latin typeface="+mn-lt"/>
              <a:ea typeface="+mn-ea"/>
              <a:cs typeface="+mn-cs"/>
            </a:rPr>
            <a:t> In more remote areas small case volume may affect the values shown. </a:t>
          </a:r>
          <a:endParaRPr lang="en-AU" sz="800">
            <a:solidFill>
              <a:sysClr val="windowText" lastClr="000000"/>
            </a:solidFill>
            <a:effectLst/>
          </a:endParaRPr>
        </a:p>
        <a:p>
          <a:r>
            <a:rPr lang="en-AU" sz="800" b="0" i="1" baseline="30000">
              <a:solidFill>
                <a:sysClr val="windowText" lastClr="000000"/>
              </a:solidFill>
            </a:rPr>
            <a:t>2</a:t>
          </a:r>
          <a:r>
            <a:rPr lang="en-AU" sz="800">
              <a:solidFill>
                <a:sysClr val="windowText" lastClr="000000"/>
              </a:solidFill>
            </a:rPr>
            <a:t> Statewide figures represent a percentage of all eligible staff, with exception of 'Occupational Violence Staff Safety Index' which represents physical and/or verbal abuse per 100,000 hrs worked in Regional and District Operations.</a:t>
          </a:r>
        </a:p>
        <a:p>
          <a:r>
            <a:rPr lang="en-AU" sz="800" b="0" i="1" baseline="30000">
              <a:solidFill>
                <a:sysClr val="windowText" lastClr="000000"/>
              </a:solidFill>
            </a:rPr>
            <a:t>3</a:t>
          </a:r>
          <a:r>
            <a:rPr lang="en-AU" sz="800">
              <a:solidFill>
                <a:sysClr val="windowText" lastClr="000000"/>
              </a:solidFill>
            </a:rPr>
            <a:t> Statewide and Regional figure includes Comms data.</a:t>
          </a:r>
        </a:p>
        <a:p>
          <a:pPr lvl="0"/>
          <a:r>
            <a:rPr lang="en-AU" sz="800" b="0" i="1" baseline="30000">
              <a:solidFill>
                <a:sysClr val="windowText" lastClr="000000"/>
              </a:solidFill>
              <a:latin typeface="+mn-lt"/>
              <a:ea typeface="+mn-ea"/>
              <a:cs typeface="+mn-cs"/>
            </a:rPr>
            <a:t>4 </a:t>
          </a:r>
          <a:r>
            <a:rPr lang="en-AU" sz="800">
              <a:solidFill>
                <a:schemeClr val="dk1"/>
              </a:solidFill>
              <a:effectLst/>
              <a:latin typeface="+mn-lt"/>
              <a:ea typeface="+mn-ea"/>
              <a:cs typeface="+mn-cs"/>
            </a:rPr>
            <a:t>Regional</a:t>
          </a:r>
          <a:r>
            <a:rPr lang="en-AU" sz="800" baseline="0">
              <a:solidFill>
                <a:schemeClr val="dk1"/>
              </a:solidFill>
              <a:effectLst/>
              <a:latin typeface="+mn-lt"/>
              <a:ea typeface="+mn-ea"/>
              <a:cs typeface="+mn-cs"/>
            </a:rPr>
            <a:t> figures include el</a:t>
          </a:r>
          <a:r>
            <a:rPr lang="en-AU" sz="800">
              <a:solidFill>
                <a:schemeClr val="dk1"/>
              </a:solidFill>
              <a:effectLst/>
              <a:latin typeface="+mn-lt"/>
              <a:ea typeface="+mn-ea"/>
              <a:cs typeface="+mn-cs"/>
            </a:rPr>
            <a:t>igible Regional Office and Operations Centre personnel.  Statewide figure includes eligible employees in Operations Centres</a:t>
          </a:r>
          <a:r>
            <a:rPr lang="en-AU" sz="800" baseline="0">
              <a:solidFill>
                <a:schemeClr val="dk1"/>
              </a:solidFill>
              <a:effectLst/>
              <a:latin typeface="+mn-lt"/>
              <a:ea typeface="+mn-ea"/>
              <a:cs typeface="+mn-cs"/>
            </a:rPr>
            <a:t> and</a:t>
          </a:r>
          <a:r>
            <a:rPr lang="en-AU" sz="800">
              <a:solidFill>
                <a:schemeClr val="dk1"/>
              </a:solidFill>
              <a:effectLst/>
              <a:latin typeface="+mn-lt"/>
              <a:ea typeface="+mn-ea"/>
              <a:cs typeface="+mn-cs"/>
            </a:rPr>
            <a:t> State Headquarters.</a:t>
          </a:r>
        </a:p>
        <a:p>
          <a:pPr lvl="0"/>
          <a:r>
            <a:rPr lang="en-AU" sz="800" b="0" i="1" baseline="30000">
              <a:solidFill>
                <a:sysClr val="windowText" lastClr="000000"/>
              </a:solidFill>
              <a:latin typeface="+mn-lt"/>
              <a:ea typeface="+mn-ea"/>
              <a:cs typeface="+mn-cs"/>
            </a:rPr>
            <a:t>5</a:t>
          </a:r>
          <a:r>
            <a:rPr lang="en-AU" sz="800">
              <a:solidFill>
                <a:schemeClr val="dk1"/>
              </a:solidFill>
              <a:effectLst/>
              <a:latin typeface="+mn-lt"/>
              <a:ea typeface="+mn-ea"/>
              <a:cs typeface="+mn-cs"/>
            </a:rPr>
            <a:t> Clinically</a:t>
          </a:r>
          <a:r>
            <a:rPr lang="en-AU" sz="800" baseline="0">
              <a:solidFill>
                <a:schemeClr val="dk1"/>
              </a:solidFill>
              <a:effectLst/>
              <a:latin typeface="+mn-lt"/>
              <a:ea typeface="+mn-ea"/>
              <a:cs typeface="+mn-cs"/>
            </a:rPr>
            <a:t> Meaningful Pain Reduction data used in this report is an internal measure only and figures will differ from RoGs Reporting.</a:t>
          </a:r>
          <a:endParaRPr lang="en-AU" sz="800">
            <a:solidFill>
              <a:schemeClr val="dk1"/>
            </a:solidFill>
            <a:effectLst/>
            <a:latin typeface="+mn-lt"/>
            <a:ea typeface="+mn-ea"/>
            <a:cs typeface="+mn-cs"/>
          </a:endParaRPr>
        </a:p>
      </xdr:txBody>
    </xdr:sp>
    <xdr:clientData/>
  </xdr:twoCellAnchor>
  <xdr:twoCellAnchor editAs="absolute">
    <xdr:from>
      <xdr:col>9</xdr:col>
      <xdr:colOff>97472</xdr:colOff>
      <xdr:row>120</xdr:row>
      <xdr:rowOff>174463</xdr:rowOff>
    </xdr:from>
    <xdr:to>
      <xdr:col>9</xdr:col>
      <xdr:colOff>98177</xdr:colOff>
      <xdr:row>136</xdr:row>
      <xdr:rowOff>104238</xdr:rowOff>
    </xdr:to>
    <xdr:cxnSp macro="">
      <xdr:nvCxnSpPr>
        <xdr:cNvPr id="128" name="Straight Connector 127">
          <a:extLst>
            <a:ext uri="{FF2B5EF4-FFF2-40B4-BE49-F238E27FC236}">
              <a16:creationId xmlns:a16="http://schemas.microsoft.com/office/drawing/2014/main" id="{8AFA722D-2E98-4E81-9EEF-ED6E8DE4FB19}"/>
            </a:ext>
          </a:extLst>
        </xdr:cNvPr>
        <xdr:cNvCxnSpPr/>
      </xdr:nvCxnSpPr>
      <xdr:spPr>
        <a:xfrm>
          <a:off x="3808412" y="29231428"/>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27</xdr:col>
      <xdr:colOff>402590</xdr:colOff>
      <xdr:row>120</xdr:row>
      <xdr:rowOff>161442</xdr:rowOff>
    </xdr:from>
    <xdr:to>
      <xdr:col>27</xdr:col>
      <xdr:colOff>411410</xdr:colOff>
      <xdr:row>136</xdr:row>
      <xdr:rowOff>95662</xdr:rowOff>
    </xdr:to>
    <xdr:cxnSp macro="">
      <xdr:nvCxnSpPr>
        <xdr:cNvPr id="147" name="Straight Connector 146">
          <a:extLst>
            <a:ext uri="{FF2B5EF4-FFF2-40B4-BE49-F238E27FC236}">
              <a16:creationId xmlns:a16="http://schemas.microsoft.com/office/drawing/2014/main" id="{1C60A6DE-5B1E-451C-B3E3-2C0640A47709}"/>
            </a:ext>
          </a:extLst>
        </xdr:cNvPr>
        <xdr:cNvCxnSpPr/>
      </xdr:nvCxnSpPr>
      <xdr:spPr>
        <a:xfrm>
          <a:off x="11169650" y="29285400"/>
          <a:ext cx="6915" cy="2987935"/>
        </a:xfrm>
        <a:prstGeom prst="line">
          <a:avLst/>
        </a:prstGeom>
        <a:ln w="22225">
          <a:solidFill>
            <a:srgbClr val="AECDDD"/>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228601</xdr:colOff>
      <xdr:row>38</xdr:row>
      <xdr:rowOff>28576</xdr:rowOff>
    </xdr:from>
    <xdr:to>
      <xdr:col>33</xdr:col>
      <xdr:colOff>38101</xdr:colOff>
      <xdr:row>39</xdr:row>
      <xdr:rowOff>47626</xdr:rowOff>
    </xdr:to>
    <xdr:sp macro="" textlink="">
      <xdr:nvSpPr>
        <xdr:cNvPr id="5" name="TextBox 4">
          <a:extLst>
            <a:ext uri="{FF2B5EF4-FFF2-40B4-BE49-F238E27FC236}">
              <a16:creationId xmlns:a16="http://schemas.microsoft.com/office/drawing/2014/main" id="{7863800D-1C34-4C14-94B8-16F7C5B588A7}"/>
            </a:ext>
          </a:extLst>
        </xdr:cNvPr>
        <xdr:cNvSpPr txBox="1"/>
      </xdr:nvSpPr>
      <xdr:spPr>
        <a:xfrm>
          <a:off x="9782176" y="10629901"/>
          <a:ext cx="4095750" cy="2667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r" defTabSz="914400" eaLnBrk="1" fontAlgn="auto" latinLnBrk="0" hangingPunct="1">
            <a:lnSpc>
              <a:spcPct val="100000"/>
            </a:lnSpc>
            <a:spcBef>
              <a:spcPts val="0"/>
            </a:spcBef>
            <a:spcAft>
              <a:spcPts val="0"/>
            </a:spcAft>
            <a:buClrTx/>
            <a:buSzTx/>
            <a:buFontTx/>
            <a:buNone/>
            <a:tabLst/>
            <a:defRPr/>
          </a:pPr>
          <a:r>
            <a:rPr lang="en-AU" sz="800" b="0" i="1" baseline="30000">
              <a:solidFill>
                <a:schemeClr val="dk1"/>
              </a:solidFill>
              <a:effectLst/>
              <a:latin typeface="+mn-lt"/>
              <a:ea typeface="+mn-ea"/>
              <a:cs typeface="+mn-cs"/>
            </a:rPr>
            <a:t>6 </a:t>
          </a:r>
          <a:r>
            <a:rPr lang="en-AU" sz="800">
              <a:solidFill>
                <a:sysClr val="windowText" lastClr="000000"/>
              </a:solidFill>
              <a:effectLst/>
              <a:latin typeface="+mn-lt"/>
              <a:ea typeface="+mn-ea"/>
              <a:cs typeface="+mn-cs"/>
            </a:rPr>
            <a:t>All Daily Activity figures have been rounded to</a:t>
          </a:r>
          <a:r>
            <a:rPr lang="en-AU" sz="800" baseline="0">
              <a:solidFill>
                <a:sysClr val="windowText" lastClr="000000"/>
              </a:solidFill>
              <a:effectLst/>
              <a:latin typeface="+mn-lt"/>
              <a:ea typeface="+mn-ea"/>
              <a:cs typeface="+mn-cs"/>
            </a:rPr>
            <a:t> whole numbers and totals may differ slightly</a:t>
          </a:r>
          <a:endParaRPr lang="en-AU" sz="800">
            <a:solidFill>
              <a:sysClr val="windowText" lastClr="000000"/>
            </a:solidFill>
            <a:effectLst/>
          </a:endParaRPr>
        </a:p>
        <a:p>
          <a:endParaRPr lang="en-AU" sz="800">
            <a:solidFill>
              <a:schemeClr val="dk1"/>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409575</xdr:colOff>
      <xdr:row>0</xdr:row>
      <xdr:rowOff>457200</xdr:rowOff>
    </xdr:from>
    <xdr:to>
      <xdr:col>7</xdr:col>
      <xdr:colOff>409575</xdr:colOff>
      <xdr:row>1</xdr:row>
      <xdr:rowOff>76200</xdr:rowOff>
    </xdr:to>
    <xdr:cxnSp macro="">
      <xdr:nvCxnSpPr>
        <xdr:cNvPr id="2" name="Straight Arrow Connector 1">
          <a:extLst>
            <a:ext uri="{FF2B5EF4-FFF2-40B4-BE49-F238E27FC236}">
              <a16:creationId xmlns:a16="http://schemas.microsoft.com/office/drawing/2014/main" id="{5817B967-5333-438D-8372-1B2F1C595627}"/>
            </a:ext>
          </a:extLst>
        </xdr:cNvPr>
        <xdr:cNvCxnSpPr/>
      </xdr:nvCxnSpPr>
      <xdr:spPr>
        <a:xfrm>
          <a:off x="6648450" y="457200"/>
          <a:ext cx="0" cy="28575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19050</xdr:colOff>
      <xdr:row>13</xdr:row>
      <xdr:rowOff>71210</xdr:rowOff>
    </xdr:from>
    <xdr:to>
      <xdr:col>28</xdr:col>
      <xdr:colOff>495300</xdr:colOff>
      <xdr:row>26</xdr:row>
      <xdr:rowOff>28187</xdr:rowOff>
    </xdr:to>
    <xdr:grpSp>
      <xdr:nvGrpSpPr>
        <xdr:cNvPr id="8" name="Group 7">
          <a:extLst>
            <a:ext uri="{FF2B5EF4-FFF2-40B4-BE49-F238E27FC236}">
              <a16:creationId xmlns:a16="http://schemas.microsoft.com/office/drawing/2014/main" id="{63B3C1C9-745E-58F8-AC40-E7283E323B84}"/>
            </a:ext>
          </a:extLst>
        </xdr:cNvPr>
        <xdr:cNvGrpSpPr/>
      </xdr:nvGrpSpPr>
      <xdr:grpSpPr>
        <a:xfrm>
          <a:off x="13877925" y="3538310"/>
          <a:ext cx="6896100" cy="2433477"/>
          <a:chOff x="13877925" y="3538310"/>
          <a:chExt cx="6896100" cy="2433477"/>
        </a:xfrm>
      </xdr:grpSpPr>
      <xdr:pic>
        <xdr:nvPicPr>
          <xdr:cNvPr id="4" name="Picture 3">
            <a:extLst>
              <a:ext uri="{FF2B5EF4-FFF2-40B4-BE49-F238E27FC236}">
                <a16:creationId xmlns:a16="http://schemas.microsoft.com/office/drawing/2014/main" id="{0DF66EC6-E1F6-9FA7-D823-14E65CA5F759}"/>
              </a:ext>
            </a:extLst>
          </xdr:cNvPr>
          <xdr:cNvPicPr>
            <a:picLocks noChangeAspect="1"/>
          </xdr:cNvPicPr>
        </xdr:nvPicPr>
        <xdr:blipFill>
          <a:blip xmlns:r="http://schemas.openxmlformats.org/officeDocument/2006/relationships" r:embed="rId1"/>
          <a:stretch>
            <a:fillRect/>
          </a:stretch>
        </xdr:blipFill>
        <xdr:spPr>
          <a:xfrm>
            <a:off x="13877925" y="3538310"/>
            <a:ext cx="6896100" cy="2433477"/>
          </a:xfrm>
          <a:prstGeom prst="rect">
            <a:avLst/>
          </a:prstGeom>
        </xdr:spPr>
      </xdr:pic>
      <xdr:sp macro="" textlink="">
        <xdr:nvSpPr>
          <xdr:cNvPr id="7" name="Oval 6">
            <a:extLst>
              <a:ext uri="{FF2B5EF4-FFF2-40B4-BE49-F238E27FC236}">
                <a16:creationId xmlns:a16="http://schemas.microsoft.com/office/drawing/2014/main" id="{5DF0A300-3D59-E666-86C5-795ED5B27B0F}"/>
              </a:ext>
            </a:extLst>
          </xdr:cNvPr>
          <xdr:cNvSpPr/>
        </xdr:nvSpPr>
        <xdr:spPr>
          <a:xfrm>
            <a:off x="14354175" y="5381625"/>
            <a:ext cx="438150" cy="209550"/>
          </a:xfrm>
          <a:prstGeom prst="ellipse">
            <a:avLst/>
          </a:prstGeom>
          <a:noFill/>
          <a:ln>
            <a:solidFill>
              <a:srgbClr val="C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AU" sz="1100"/>
          </a:p>
        </xdr:txBody>
      </xdr:sp>
    </xdr:grpSp>
    <xdr:clientData/>
  </xdr:twoCellAnchor>
  <xdr:twoCellAnchor editAs="oneCell">
    <xdr:from>
      <xdr:col>17</xdr:col>
      <xdr:colOff>9526</xdr:colOff>
      <xdr:row>1</xdr:row>
      <xdr:rowOff>238125</xdr:rowOff>
    </xdr:from>
    <xdr:to>
      <xdr:col>22</xdr:col>
      <xdr:colOff>601346</xdr:colOff>
      <xdr:row>12</xdr:row>
      <xdr:rowOff>92298</xdr:rowOff>
    </xdr:to>
    <xdr:pic>
      <xdr:nvPicPr>
        <xdr:cNvPr id="2" name="Picture 1">
          <a:extLst>
            <a:ext uri="{FF2B5EF4-FFF2-40B4-BE49-F238E27FC236}">
              <a16:creationId xmlns:a16="http://schemas.microsoft.com/office/drawing/2014/main" id="{A527CB41-938D-1E31-69B4-33D3980EFD57}"/>
            </a:ext>
          </a:extLst>
        </xdr:cNvPr>
        <xdr:cNvPicPr>
          <a:picLocks noChangeAspect="1"/>
        </xdr:cNvPicPr>
      </xdr:nvPicPr>
      <xdr:blipFill rotWithShape="1">
        <a:blip xmlns:r="http://schemas.openxmlformats.org/officeDocument/2006/relationships" r:embed="rId2"/>
        <a:srcRect l="30626" t="14169" r="57287" b="53143"/>
        <a:stretch/>
      </xdr:blipFill>
      <xdr:spPr>
        <a:xfrm>
          <a:off x="13868401" y="771525"/>
          <a:ext cx="3352800" cy="2601183"/>
        </a:xfrm>
        <a:prstGeom prst="rect">
          <a:avLst/>
        </a:prstGeom>
      </xdr:spPr>
    </xdr:pic>
    <xdr:clientData/>
  </xdr:twoCellAnchor>
  <xdr:twoCellAnchor>
    <xdr:from>
      <xdr:col>14</xdr:col>
      <xdr:colOff>276225</xdr:colOff>
      <xdr:row>4</xdr:row>
      <xdr:rowOff>66675</xdr:rowOff>
    </xdr:from>
    <xdr:to>
      <xdr:col>14</xdr:col>
      <xdr:colOff>276225</xdr:colOff>
      <xdr:row>5</xdr:row>
      <xdr:rowOff>104775</xdr:rowOff>
    </xdr:to>
    <xdr:cxnSp macro="">
      <xdr:nvCxnSpPr>
        <xdr:cNvPr id="6" name="Straight Arrow Connector 5">
          <a:extLst>
            <a:ext uri="{FF2B5EF4-FFF2-40B4-BE49-F238E27FC236}">
              <a16:creationId xmlns:a16="http://schemas.microsoft.com/office/drawing/2014/main" id="{C13B3F9A-2337-D9FA-3BF3-92AF12EB2439}"/>
            </a:ext>
          </a:extLst>
        </xdr:cNvPr>
        <xdr:cNvCxnSpPr/>
      </xdr:nvCxnSpPr>
      <xdr:spPr>
        <a:xfrm flipV="1">
          <a:off x="12592050" y="1819275"/>
          <a:ext cx="0" cy="22860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228600</xdr:colOff>
      <xdr:row>0</xdr:row>
      <xdr:rowOff>390525</xdr:rowOff>
    </xdr:from>
    <xdr:to>
      <xdr:col>23</xdr:col>
      <xdr:colOff>561975</xdr:colOff>
      <xdr:row>2</xdr:row>
      <xdr:rowOff>447675</xdr:rowOff>
    </xdr:to>
    <xdr:cxnSp macro="">
      <xdr:nvCxnSpPr>
        <xdr:cNvPr id="10" name="Straight Arrow Connector 9">
          <a:extLst>
            <a:ext uri="{FF2B5EF4-FFF2-40B4-BE49-F238E27FC236}">
              <a16:creationId xmlns:a16="http://schemas.microsoft.com/office/drawing/2014/main" id="{1BF4DCF3-1FC4-A136-5F54-448556D738C4}"/>
            </a:ext>
          </a:extLst>
        </xdr:cNvPr>
        <xdr:cNvCxnSpPr/>
      </xdr:nvCxnSpPr>
      <xdr:spPr>
        <a:xfrm flipH="1">
          <a:off x="16240125" y="390525"/>
          <a:ext cx="1552575" cy="105727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485775</xdr:colOff>
      <xdr:row>0</xdr:row>
      <xdr:rowOff>409575</xdr:rowOff>
    </xdr:from>
    <xdr:to>
      <xdr:col>23</xdr:col>
      <xdr:colOff>542925</xdr:colOff>
      <xdr:row>22</xdr:row>
      <xdr:rowOff>85725</xdr:rowOff>
    </xdr:to>
    <xdr:cxnSp macro="">
      <xdr:nvCxnSpPr>
        <xdr:cNvPr id="12" name="Straight Arrow Connector 11">
          <a:extLst>
            <a:ext uri="{FF2B5EF4-FFF2-40B4-BE49-F238E27FC236}">
              <a16:creationId xmlns:a16="http://schemas.microsoft.com/office/drawing/2014/main" id="{D3A595CC-D07F-69FE-260E-F808AA7B8199}"/>
            </a:ext>
          </a:extLst>
        </xdr:cNvPr>
        <xdr:cNvCxnSpPr/>
      </xdr:nvCxnSpPr>
      <xdr:spPr>
        <a:xfrm flipH="1">
          <a:off x="14859000" y="409575"/>
          <a:ext cx="2914650" cy="4857750"/>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733425</xdr:colOff>
      <xdr:row>2</xdr:row>
      <xdr:rowOff>171450</xdr:rowOff>
    </xdr:from>
    <xdr:to>
      <xdr:col>15</xdr:col>
      <xdr:colOff>733425</xdr:colOff>
      <xdr:row>2</xdr:row>
      <xdr:rowOff>1114425</xdr:rowOff>
    </xdr:to>
    <xdr:cxnSp macro="">
      <xdr:nvCxnSpPr>
        <xdr:cNvPr id="3" name="Straight Arrow Connector 2">
          <a:extLst>
            <a:ext uri="{FF2B5EF4-FFF2-40B4-BE49-F238E27FC236}">
              <a16:creationId xmlns:a16="http://schemas.microsoft.com/office/drawing/2014/main" id="{29069FA3-BA38-A4E8-28D7-D9CCFE9734E6}"/>
            </a:ext>
          </a:extLst>
        </xdr:cNvPr>
        <xdr:cNvCxnSpPr/>
      </xdr:nvCxnSpPr>
      <xdr:spPr>
        <a:xfrm>
          <a:off x="14316075" y="800100"/>
          <a:ext cx="0" cy="942975"/>
        </a:xfrm>
        <a:prstGeom prst="straightConnector1">
          <a:avLst/>
        </a:prstGeom>
        <a:ln>
          <a:solidFill>
            <a:srgbClr val="C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7248525</xdr:colOff>
      <xdr:row>5</xdr:row>
      <xdr:rowOff>95250</xdr:rowOff>
    </xdr:from>
    <xdr:to>
      <xdr:col>4</xdr:col>
      <xdr:colOff>7800975</xdr:colOff>
      <xdr:row>5</xdr:row>
      <xdr:rowOff>95250</xdr:rowOff>
    </xdr:to>
    <xdr:cxnSp macro="">
      <xdr:nvCxnSpPr>
        <xdr:cNvPr id="2" name="Straight Arrow Connector 1">
          <a:extLst>
            <a:ext uri="{FF2B5EF4-FFF2-40B4-BE49-F238E27FC236}">
              <a16:creationId xmlns:a16="http://schemas.microsoft.com/office/drawing/2014/main" id="{87B34A48-A238-43B2-84CA-A3016CBA0645}"/>
            </a:ext>
          </a:extLst>
        </xdr:cNvPr>
        <xdr:cNvCxnSpPr/>
      </xdr:nvCxnSpPr>
      <xdr:spPr>
        <a:xfrm>
          <a:off x="12820650" y="1047750"/>
          <a:ext cx="552450"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F7E17-EF61-48A2-94EA-B1B3694200E7}">
  <sheetPr>
    <tabColor theme="9" tint="0.79998168889431442"/>
    <pageSetUpPr fitToPage="1"/>
  </sheetPr>
  <dimension ref="A1:XDW399"/>
  <sheetViews>
    <sheetView showGridLines="0" tabSelected="1" showRuler="0" view="pageBreakPreview" zoomScaleNormal="100" zoomScaleSheetLayoutView="100" zoomScalePageLayoutView="80" workbookViewId="0">
      <selection activeCell="AA23" sqref="AA23"/>
    </sheetView>
  </sheetViews>
  <sheetFormatPr defaultColWidth="0" defaultRowHeight="15"/>
  <cols>
    <col min="1" max="1" width="2.7109375" style="71" customWidth="1"/>
    <col min="2" max="2" width="0.85546875" style="106" customWidth="1"/>
    <col min="3" max="4" width="6.85546875" customWidth="1"/>
    <col min="5" max="5" width="6.85546875" style="71" customWidth="1"/>
    <col min="6" max="6" width="11" style="71" customWidth="1"/>
    <col min="7" max="12" width="6.85546875" customWidth="1"/>
    <col min="13" max="13" width="1.7109375" customWidth="1"/>
    <col min="14" max="14" width="6.85546875" customWidth="1"/>
    <col min="15" max="15" width="6.85546875" style="100" customWidth="1"/>
    <col min="16" max="17" width="6.85546875" customWidth="1"/>
    <col min="18" max="18" width="6.5703125" customWidth="1"/>
    <col min="19" max="19" width="1.7109375" style="74" customWidth="1"/>
    <col min="20" max="22" width="6.85546875" customWidth="1"/>
    <col min="23" max="23" width="1.5703125" customWidth="1"/>
    <col min="24" max="24" width="5.7109375" style="150" customWidth="1"/>
    <col min="25" max="25" width="1.7109375" style="100" customWidth="1"/>
    <col min="26" max="30" width="8.85546875" customWidth="1"/>
    <col min="31" max="31" width="9.28515625" customWidth="1"/>
    <col min="32" max="32" width="9.85546875" customWidth="1"/>
    <col min="33" max="33" width="0.85546875" style="72" customWidth="1"/>
    <col min="34" max="34" width="2.7109375" customWidth="1"/>
    <col min="35" max="462" width="2.42578125" customWidth="1"/>
  </cols>
  <sheetData>
    <row r="1" spans="1:193" s="1" customFormat="1" ht="15" customHeight="1">
      <c r="A1" s="506" t="s">
        <v>74</v>
      </c>
      <c r="B1" s="506"/>
      <c r="C1" s="506"/>
      <c r="D1" s="506"/>
      <c r="E1" s="506"/>
      <c r="F1" s="506"/>
      <c r="G1" s="506"/>
      <c r="H1" s="506"/>
      <c r="I1" s="506"/>
      <c r="J1" s="506"/>
      <c r="K1" s="506"/>
      <c r="L1" s="506"/>
      <c r="M1" s="506"/>
      <c r="N1" s="506"/>
      <c r="O1" s="506"/>
      <c r="P1" s="506"/>
      <c r="Q1" s="506"/>
      <c r="R1" s="506"/>
      <c r="S1" s="506"/>
      <c r="T1" s="506"/>
      <c r="U1" s="506"/>
      <c r="V1" s="506"/>
      <c r="W1" s="506"/>
      <c r="X1" s="506"/>
      <c r="Y1" s="506"/>
      <c r="Z1" s="506"/>
      <c r="AA1" s="506"/>
      <c r="AB1" s="506"/>
      <c r="AC1" s="506"/>
      <c r="AD1" s="506"/>
      <c r="AE1" s="506"/>
      <c r="AF1" s="506"/>
      <c r="AG1" s="506"/>
      <c r="AH1" s="506"/>
      <c r="AI1" s="11"/>
      <c r="AJ1" s="11"/>
      <c r="AK1" s="11"/>
      <c r="AL1" s="11"/>
      <c r="AM1" s="10"/>
    </row>
    <row r="2" spans="1:193" s="1" customFormat="1" ht="31.5" customHeight="1">
      <c r="A2" s="506"/>
      <c r="B2" s="506"/>
      <c r="C2" s="506"/>
      <c r="D2" s="506"/>
      <c r="E2" s="506"/>
      <c r="F2" s="506"/>
      <c r="G2" s="506"/>
      <c r="H2" s="506"/>
      <c r="I2" s="506"/>
      <c r="J2" s="506"/>
      <c r="K2" s="506"/>
      <c r="L2" s="506"/>
      <c r="M2" s="506"/>
      <c r="N2" s="506"/>
      <c r="O2" s="506"/>
      <c r="P2" s="506"/>
      <c r="Q2" s="506"/>
      <c r="R2" s="506"/>
      <c r="S2" s="506"/>
      <c r="T2" s="506"/>
      <c r="U2" s="506"/>
      <c r="V2" s="506"/>
      <c r="W2" s="506"/>
      <c r="X2" s="506"/>
      <c r="Y2" s="506"/>
      <c r="Z2" s="506"/>
      <c r="AA2" s="506"/>
      <c r="AB2" s="506"/>
      <c r="AC2" s="506"/>
      <c r="AD2" s="506"/>
      <c r="AE2" s="506"/>
      <c r="AF2" s="506"/>
      <c r="AG2" s="506"/>
      <c r="AH2" s="506"/>
      <c r="AI2" s="11"/>
      <c r="AJ2" s="11"/>
      <c r="AK2" s="11"/>
      <c r="AL2" s="11"/>
      <c r="AM2" s="10"/>
    </row>
    <row r="3" spans="1:193" s="9" customFormat="1" ht="63.75" customHeight="1">
      <c r="A3" s="105"/>
      <c r="B3" s="105"/>
      <c r="C3" s="108" t="s">
        <v>45</v>
      </c>
      <c r="X3" s="145"/>
      <c r="AI3" s="105"/>
      <c r="AJ3" s="105"/>
    </row>
    <row r="4" spans="1:193" s="40" customFormat="1" ht="40.5" customHeight="1">
      <c r="A4" s="111"/>
      <c r="B4" s="111"/>
      <c r="C4" s="112" t="s">
        <v>283</v>
      </c>
      <c r="D4" s="122"/>
      <c r="E4" s="122"/>
      <c r="F4" s="122"/>
      <c r="G4" s="122"/>
      <c r="H4" s="122"/>
      <c r="I4" s="122"/>
      <c r="J4" s="122"/>
      <c r="K4" s="122"/>
      <c r="L4" s="123"/>
      <c r="M4" s="123"/>
      <c r="N4" s="123"/>
      <c r="O4" s="123"/>
      <c r="P4" s="123"/>
      <c r="Q4" s="123"/>
      <c r="R4" s="123"/>
      <c r="S4" s="123"/>
      <c r="T4" s="123"/>
      <c r="U4" s="123"/>
      <c r="V4" s="123"/>
      <c r="W4" s="123"/>
      <c r="X4" s="146"/>
      <c r="Y4" s="122"/>
      <c r="Z4" s="231"/>
      <c r="AA4" s="231"/>
      <c r="AB4" s="231"/>
      <c r="AC4" s="231"/>
      <c r="AD4" s="231"/>
      <c r="AE4" s="231"/>
      <c r="AF4" s="231"/>
      <c r="AH4" s="111"/>
      <c r="AI4" s="111"/>
      <c r="AJ4" s="111"/>
      <c r="AK4" s="124"/>
    </row>
    <row r="5" spans="1:193" s="110" customFormat="1" ht="18" customHeight="1">
      <c r="A5" s="111"/>
      <c r="B5" s="111"/>
      <c r="C5" s="112"/>
      <c r="D5" s="113"/>
      <c r="E5" s="113"/>
      <c r="F5" s="113"/>
      <c r="G5" s="113"/>
      <c r="H5" s="113"/>
      <c r="I5" s="113"/>
      <c r="J5" s="113"/>
      <c r="K5" s="113"/>
      <c r="L5" s="114"/>
      <c r="M5" s="121"/>
      <c r="N5" s="114"/>
      <c r="O5" s="114"/>
      <c r="P5" s="114"/>
      <c r="Q5" s="114"/>
      <c r="R5" s="114"/>
      <c r="S5" s="114"/>
      <c r="U5" s="114"/>
      <c r="V5" s="114"/>
      <c r="W5" s="114"/>
      <c r="X5" s="147"/>
      <c r="Y5" s="120"/>
      <c r="Z5" s="114"/>
      <c r="AA5" s="111"/>
      <c r="AB5" s="111" t="s">
        <v>12</v>
      </c>
      <c r="AC5" s="111"/>
      <c r="AD5" s="111"/>
      <c r="AE5" s="111"/>
      <c r="AF5" s="111"/>
      <c r="AG5" s="111"/>
      <c r="AH5" s="111"/>
      <c r="AI5" s="111"/>
      <c r="AJ5" s="111"/>
      <c r="AK5" s="111"/>
      <c r="AL5" s="111"/>
      <c r="AM5" s="111"/>
      <c r="AN5" s="111"/>
      <c r="AO5" s="111"/>
      <c r="AP5" s="111"/>
      <c r="AQ5" s="111"/>
      <c r="AR5" s="111"/>
      <c r="AS5" s="111"/>
      <c r="AT5" s="111"/>
      <c r="AU5" s="111"/>
      <c r="AV5" s="111"/>
      <c r="AW5" s="111"/>
      <c r="AX5" s="111"/>
      <c r="AY5" s="111"/>
      <c r="AZ5" s="111"/>
      <c r="BA5" s="111"/>
      <c r="BB5" s="111"/>
      <c r="BC5" s="111"/>
      <c r="BD5" s="111"/>
      <c r="BE5" s="111"/>
      <c r="BF5" s="111"/>
      <c r="BG5" s="111"/>
      <c r="BH5" s="111"/>
      <c r="BI5" s="111"/>
      <c r="BJ5" s="111"/>
      <c r="BK5" s="111"/>
      <c r="BL5" s="111"/>
      <c r="BM5" s="111"/>
      <c r="BN5" s="111"/>
      <c r="BO5" s="111"/>
      <c r="BP5" s="111"/>
      <c r="BQ5" s="111"/>
      <c r="BR5" s="111"/>
      <c r="BS5" s="111"/>
      <c r="BT5" s="111"/>
      <c r="BU5" s="111"/>
      <c r="BV5" s="111"/>
      <c r="BW5" s="111"/>
      <c r="BX5" s="111"/>
      <c r="BY5" s="111"/>
      <c r="BZ5" s="111"/>
      <c r="CA5" s="111"/>
      <c r="CB5" s="111"/>
      <c r="CC5" s="111"/>
      <c r="CD5" s="111"/>
      <c r="CE5" s="111"/>
      <c r="CF5" s="111"/>
      <c r="CG5" s="111"/>
      <c r="CH5" s="111"/>
      <c r="CI5" s="111"/>
      <c r="CJ5" s="111"/>
      <c r="CK5" s="111"/>
      <c r="CL5" s="111"/>
      <c r="CM5" s="111"/>
      <c r="CN5" s="111"/>
      <c r="CO5" s="111"/>
      <c r="CP5" s="111"/>
      <c r="CQ5" s="111"/>
      <c r="CR5" s="111"/>
      <c r="CS5" s="111"/>
      <c r="CT5" s="111"/>
      <c r="CU5" s="111"/>
      <c r="CV5" s="111"/>
      <c r="CW5" s="111"/>
      <c r="CX5" s="111"/>
      <c r="CY5" s="111"/>
      <c r="CZ5" s="111"/>
      <c r="DA5" s="111"/>
      <c r="DB5" s="111"/>
      <c r="DC5" s="111"/>
      <c r="DD5" s="111"/>
      <c r="DE5" s="111"/>
      <c r="DF5" s="111"/>
      <c r="DG5" s="111"/>
      <c r="DH5" s="111"/>
      <c r="DI5" s="111"/>
      <c r="DJ5" s="111"/>
      <c r="DK5" s="111"/>
      <c r="DL5" s="111"/>
      <c r="DM5" s="111"/>
      <c r="DN5" s="111"/>
      <c r="DO5" s="111"/>
      <c r="DP5" s="111"/>
      <c r="DQ5" s="111"/>
      <c r="DR5" s="111"/>
      <c r="DS5" s="111"/>
      <c r="DT5" s="111"/>
      <c r="DU5" s="111"/>
      <c r="DV5" s="111"/>
      <c r="DW5" s="111"/>
      <c r="DX5" s="111"/>
      <c r="DY5" s="111"/>
      <c r="DZ5" s="111"/>
      <c r="EA5" s="111"/>
      <c r="EB5" s="111"/>
      <c r="EC5" s="111"/>
      <c r="ED5" s="111"/>
      <c r="EE5" s="111"/>
      <c r="EF5" s="111"/>
      <c r="EG5" s="111"/>
      <c r="EH5" s="111"/>
      <c r="EI5" s="111"/>
      <c r="EJ5" s="111"/>
      <c r="EK5" s="111"/>
      <c r="EL5" s="111"/>
      <c r="EM5" s="111"/>
      <c r="EN5" s="111"/>
      <c r="EO5" s="111"/>
      <c r="EP5" s="111"/>
      <c r="EQ5" s="111"/>
      <c r="ER5" s="111"/>
      <c r="ES5" s="111"/>
      <c r="ET5" s="111"/>
      <c r="EU5" s="111"/>
      <c r="EV5" s="111"/>
      <c r="EW5" s="111"/>
      <c r="EX5" s="111"/>
      <c r="EY5" s="111"/>
      <c r="EZ5" s="111"/>
      <c r="FA5" s="111"/>
      <c r="FB5" s="111"/>
      <c r="FC5" s="111"/>
      <c r="FD5" s="111"/>
      <c r="FE5" s="111"/>
      <c r="FF5" s="111"/>
      <c r="FG5" s="111"/>
      <c r="FH5" s="111"/>
      <c r="FI5" s="111"/>
      <c r="FJ5" s="111"/>
      <c r="FK5" s="111"/>
      <c r="FL5" s="111"/>
      <c r="FM5" s="111"/>
      <c r="FN5" s="111"/>
      <c r="FO5" s="111"/>
      <c r="FP5" s="111"/>
      <c r="FQ5" s="111"/>
      <c r="FR5" s="111"/>
      <c r="FS5" s="111"/>
      <c r="FT5" s="111"/>
      <c r="FU5" s="111"/>
      <c r="FV5" s="111"/>
      <c r="FW5" s="111"/>
      <c r="FX5" s="111"/>
      <c r="FY5" s="111"/>
      <c r="FZ5" s="111"/>
      <c r="GA5" s="111"/>
      <c r="GB5" s="111"/>
      <c r="GC5" s="111"/>
      <c r="GD5" s="111"/>
      <c r="GE5" s="111"/>
      <c r="GF5" s="111"/>
      <c r="GG5" s="111"/>
      <c r="GH5" s="111"/>
      <c r="GI5" s="111"/>
      <c r="GJ5" s="111"/>
      <c r="GK5" s="111"/>
    </row>
    <row r="6" spans="1:193" s="109" customFormat="1">
      <c r="A6" s="80"/>
      <c r="B6" s="80"/>
      <c r="C6" s="80"/>
      <c r="D6" s="80"/>
      <c r="E6" s="80"/>
      <c r="F6" s="80"/>
      <c r="G6" s="80"/>
      <c r="H6" s="80"/>
      <c r="I6" s="80"/>
      <c r="J6" s="80"/>
      <c r="K6" s="80"/>
      <c r="L6" s="80"/>
      <c r="M6" s="80"/>
      <c r="N6" s="80"/>
      <c r="O6" s="80"/>
      <c r="P6" s="80"/>
      <c r="Q6" s="80"/>
      <c r="R6" s="80"/>
      <c r="S6" s="80"/>
      <c r="T6" s="80"/>
      <c r="U6" s="80"/>
      <c r="V6" s="80"/>
      <c r="W6" s="80"/>
      <c r="X6" s="148"/>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80"/>
      <c r="GA6" s="80"/>
      <c r="GB6" s="80"/>
      <c r="GC6" s="80"/>
      <c r="GD6" s="80"/>
      <c r="GE6" s="80"/>
      <c r="GF6" s="80"/>
      <c r="GG6" s="80"/>
      <c r="GH6" s="80"/>
      <c r="GI6" s="80"/>
      <c r="GJ6" s="80"/>
      <c r="GK6" s="80"/>
    </row>
    <row r="7" spans="1:193" s="109" customFormat="1">
      <c r="A7" s="80"/>
      <c r="B7" s="80"/>
      <c r="C7" s="80"/>
      <c r="D7" s="80"/>
      <c r="E7" s="80"/>
      <c r="F7" s="80"/>
      <c r="G7" s="80"/>
      <c r="H7" s="80"/>
      <c r="I7" s="80"/>
      <c r="J7" s="80"/>
      <c r="K7" s="80"/>
      <c r="L7" s="80"/>
      <c r="M7" s="80"/>
      <c r="N7" s="80"/>
      <c r="O7" s="80"/>
      <c r="P7" s="80"/>
      <c r="Q7" s="80"/>
      <c r="R7" s="80"/>
      <c r="S7" s="80"/>
      <c r="T7" s="80"/>
      <c r="U7" s="80"/>
      <c r="V7" s="80"/>
      <c r="W7" s="80"/>
      <c r="X7" s="148"/>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c r="BH7" s="80"/>
      <c r="BI7" s="80"/>
      <c r="BJ7" s="80"/>
      <c r="BK7" s="80"/>
      <c r="BL7" s="80"/>
      <c r="BM7" s="80"/>
      <c r="BN7" s="80"/>
      <c r="BO7" s="80"/>
      <c r="BP7" s="80"/>
      <c r="BQ7" s="80"/>
      <c r="BR7" s="80"/>
      <c r="BS7" s="80"/>
      <c r="BT7" s="80"/>
      <c r="BU7" s="80"/>
      <c r="BV7" s="80"/>
      <c r="BW7" s="80"/>
      <c r="BX7" s="80"/>
      <c r="BY7" s="80"/>
      <c r="BZ7" s="80"/>
      <c r="CA7" s="80"/>
      <c r="CB7" s="80"/>
      <c r="CC7" s="80"/>
      <c r="CD7" s="80"/>
      <c r="CE7" s="80"/>
      <c r="CF7" s="80"/>
      <c r="CG7" s="80"/>
      <c r="CH7" s="80"/>
      <c r="CI7" s="80"/>
      <c r="CJ7" s="80"/>
      <c r="CK7" s="80"/>
      <c r="CL7" s="80"/>
      <c r="CM7" s="80"/>
      <c r="CN7" s="80"/>
      <c r="CO7" s="80"/>
      <c r="CP7" s="80"/>
      <c r="CQ7" s="80"/>
      <c r="CR7" s="80"/>
      <c r="CS7" s="80"/>
      <c r="CT7" s="80"/>
      <c r="CU7" s="80"/>
      <c r="CV7" s="80"/>
      <c r="CW7" s="80"/>
      <c r="CX7" s="80"/>
      <c r="CY7" s="80"/>
      <c r="CZ7" s="80"/>
      <c r="DA7" s="80"/>
      <c r="DB7" s="80"/>
      <c r="DC7" s="80"/>
      <c r="DD7" s="80"/>
      <c r="DE7" s="80"/>
      <c r="DF7" s="80"/>
      <c r="DG7" s="80"/>
      <c r="DH7" s="80"/>
      <c r="DI7" s="80"/>
      <c r="DJ7" s="80"/>
      <c r="DK7" s="80"/>
      <c r="DL7" s="80"/>
      <c r="DM7" s="80"/>
      <c r="DN7" s="80"/>
      <c r="DO7" s="80"/>
      <c r="DP7" s="80"/>
      <c r="DQ7" s="80"/>
      <c r="DR7" s="80"/>
      <c r="DS7" s="80"/>
      <c r="DT7" s="80"/>
      <c r="DU7" s="80"/>
      <c r="DV7" s="80"/>
      <c r="DW7" s="80"/>
      <c r="DX7" s="80"/>
      <c r="DY7" s="80"/>
      <c r="DZ7" s="80"/>
      <c r="EA7" s="80"/>
      <c r="EB7" s="80"/>
      <c r="EC7" s="80"/>
      <c r="ED7" s="80"/>
      <c r="EE7" s="80"/>
      <c r="EF7" s="80"/>
      <c r="EG7" s="80"/>
      <c r="EH7" s="80"/>
      <c r="EI7" s="80"/>
      <c r="EJ7" s="80"/>
      <c r="EK7" s="80"/>
      <c r="EL7" s="80"/>
      <c r="EM7" s="80"/>
      <c r="EN7" s="80"/>
      <c r="EO7" s="80"/>
      <c r="EP7" s="80"/>
      <c r="EQ7" s="80"/>
      <c r="ER7" s="80"/>
      <c r="ES7" s="80"/>
      <c r="ET7" s="80"/>
      <c r="EU7" s="80"/>
      <c r="EV7" s="80"/>
      <c r="EW7" s="80"/>
      <c r="EX7" s="80"/>
      <c r="EY7" s="80"/>
      <c r="EZ7" s="80"/>
      <c r="FA7" s="80"/>
      <c r="FB7" s="80"/>
      <c r="FC7" s="80"/>
      <c r="FD7" s="80"/>
      <c r="FE7" s="80"/>
      <c r="FF7" s="80"/>
      <c r="FG7" s="80"/>
      <c r="FH7" s="80"/>
      <c r="FI7" s="80"/>
      <c r="FJ7" s="80"/>
      <c r="FK7" s="80"/>
      <c r="FL7" s="80"/>
      <c r="FM7" s="80"/>
      <c r="FN7" s="80"/>
      <c r="FO7" s="80"/>
      <c r="FP7" s="80"/>
      <c r="FQ7" s="80"/>
      <c r="FR7" s="80"/>
      <c r="FS7" s="80"/>
      <c r="FT7" s="80"/>
      <c r="FU7" s="80"/>
      <c r="FV7" s="80"/>
      <c r="FW7" s="80"/>
      <c r="FX7" s="80"/>
      <c r="FY7" s="80"/>
      <c r="FZ7" s="80"/>
      <c r="GA7" s="80"/>
      <c r="GB7" s="80"/>
      <c r="GC7" s="80"/>
      <c r="GD7" s="80"/>
      <c r="GE7" s="80"/>
      <c r="GF7" s="80"/>
      <c r="GG7" s="80"/>
      <c r="GH7" s="80"/>
      <c r="GI7" s="80"/>
      <c r="GJ7" s="80"/>
      <c r="GK7" s="80"/>
    </row>
    <row r="8" spans="1:193" s="109" customFormat="1" ht="15" customHeight="1">
      <c r="A8" s="80"/>
      <c r="B8" s="80"/>
      <c r="C8" s="80"/>
      <c r="D8" s="80"/>
      <c r="E8" s="80"/>
      <c r="F8" s="80"/>
      <c r="G8" s="80"/>
      <c r="H8" s="80"/>
      <c r="I8" s="80"/>
      <c r="J8" s="80"/>
      <c r="K8" s="80"/>
      <c r="L8" s="80"/>
      <c r="M8" s="80"/>
      <c r="N8" s="80"/>
      <c r="O8" s="80"/>
      <c r="P8" s="80"/>
      <c r="Q8" s="80"/>
      <c r="R8" s="80"/>
      <c r="S8" s="80"/>
      <c r="T8" s="80"/>
      <c r="U8" s="80"/>
      <c r="V8" s="80"/>
      <c r="W8" s="80"/>
      <c r="X8" s="148"/>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B8" s="80"/>
      <c r="FC8" s="80"/>
      <c r="FD8" s="80"/>
      <c r="FE8" s="80"/>
      <c r="FF8" s="80"/>
      <c r="FG8" s="80"/>
      <c r="FH8" s="80"/>
      <c r="FI8" s="80"/>
      <c r="FJ8" s="80"/>
      <c r="FK8" s="80"/>
      <c r="FL8" s="80"/>
      <c r="FM8" s="80"/>
      <c r="FN8" s="80"/>
      <c r="FO8" s="80"/>
      <c r="FP8" s="80"/>
      <c r="FQ8" s="80"/>
      <c r="FR8" s="80"/>
      <c r="FS8" s="80"/>
      <c r="FT8" s="80"/>
      <c r="FU8" s="80"/>
      <c r="FV8" s="80"/>
      <c r="FW8" s="80"/>
      <c r="FX8" s="80"/>
      <c r="FY8" s="80"/>
      <c r="FZ8" s="80"/>
      <c r="GA8" s="80"/>
      <c r="GB8" s="80"/>
      <c r="GC8" s="80"/>
      <c r="GD8" s="80"/>
      <c r="GE8" s="80"/>
      <c r="GF8" s="80"/>
      <c r="GG8" s="80"/>
      <c r="GH8" s="80"/>
      <c r="GI8" s="80"/>
      <c r="GJ8" s="80"/>
      <c r="GK8" s="80"/>
    </row>
    <row r="9" spans="1:193" s="109" customFormat="1" ht="15" customHeight="1">
      <c r="A9" s="185"/>
      <c r="B9" s="118"/>
      <c r="C9" s="118"/>
      <c r="D9" s="118"/>
      <c r="E9" s="118"/>
      <c r="F9" s="118"/>
      <c r="G9" s="118"/>
      <c r="H9" s="118"/>
      <c r="I9" s="118"/>
      <c r="J9" s="118"/>
      <c r="K9" s="118"/>
      <c r="L9" s="118"/>
      <c r="M9" s="175"/>
      <c r="N9" s="118"/>
      <c r="O9" s="118"/>
      <c r="P9" s="118"/>
      <c r="Q9" s="118"/>
      <c r="R9" s="118"/>
      <c r="S9" s="118"/>
      <c r="T9" s="118"/>
      <c r="U9" s="118"/>
      <c r="V9" s="118"/>
      <c r="W9" s="175"/>
      <c r="X9" s="148"/>
      <c r="Y9" s="80"/>
      <c r="Z9" s="119"/>
      <c r="AA9" s="80"/>
      <c r="AB9" s="80"/>
      <c r="AC9" s="80"/>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K9" s="80"/>
      <c r="BL9" s="80"/>
      <c r="BM9" s="80"/>
      <c r="BN9" s="80"/>
      <c r="BO9" s="80"/>
      <c r="BP9" s="80"/>
      <c r="BQ9" s="80"/>
      <c r="BR9" s="80"/>
      <c r="BS9" s="80"/>
      <c r="BT9" s="80"/>
      <c r="BU9" s="80"/>
      <c r="BV9" s="80"/>
      <c r="BW9" s="80"/>
      <c r="BX9" s="80"/>
      <c r="BY9" s="80"/>
      <c r="BZ9" s="80"/>
      <c r="CA9" s="80"/>
      <c r="CB9" s="80"/>
      <c r="CC9" s="80"/>
      <c r="CD9" s="80"/>
      <c r="CE9" s="80"/>
      <c r="CF9" s="80"/>
      <c r="CG9" s="80"/>
      <c r="CH9" s="80"/>
      <c r="CI9" s="80"/>
      <c r="CJ9" s="80"/>
      <c r="CK9" s="80"/>
      <c r="CL9" s="80"/>
      <c r="CM9" s="80"/>
      <c r="CN9" s="80"/>
      <c r="CO9" s="80"/>
      <c r="CP9" s="80"/>
      <c r="CQ9" s="80"/>
      <c r="CR9" s="80"/>
      <c r="CS9" s="80"/>
      <c r="CT9" s="80"/>
      <c r="CU9" s="80"/>
      <c r="CV9" s="80"/>
      <c r="CW9" s="80"/>
      <c r="CX9" s="80"/>
      <c r="CY9" s="80"/>
      <c r="CZ9" s="80"/>
      <c r="DA9" s="80"/>
      <c r="DB9" s="80"/>
      <c r="DC9" s="80"/>
      <c r="DD9" s="80"/>
      <c r="DE9" s="80"/>
      <c r="DF9" s="80"/>
      <c r="DG9" s="80"/>
      <c r="DH9" s="80"/>
      <c r="DI9" s="80"/>
      <c r="DJ9" s="80"/>
      <c r="DK9" s="80"/>
      <c r="DL9" s="80"/>
      <c r="DM9" s="80"/>
      <c r="DN9" s="80"/>
      <c r="DO9" s="80"/>
      <c r="DP9" s="80"/>
      <c r="DQ9" s="80"/>
      <c r="DR9" s="80"/>
      <c r="DS9" s="80"/>
      <c r="DT9" s="80"/>
      <c r="DU9" s="80"/>
      <c r="DV9" s="80"/>
      <c r="DW9" s="80"/>
      <c r="DX9" s="80"/>
      <c r="DY9" s="80"/>
      <c r="DZ9" s="80"/>
      <c r="EA9" s="80"/>
      <c r="EB9" s="80"/>
      <c r="EC9" s="80"/>
      <c r="ED9" s="80"/>
      <c r="EE9" s="80"/>
      <c r="EF9" s="80"/>
      <c r="EG9" s="80"/>
      <c r="EH9" s="80"/>
      <c r="EI9" s="80"/>
      <c r="EJ9" s="80"/>
      <c r="EK9" s="80"/>
      <c r="EL9" s="80"/>
      <c r="EM9" s="80"/>
      <c r="EN9" s="80"/>
      <c r="EO9" s="80"/>
      <c r="EP9" s="80"/>
      <c r="EQ9" s="80"/>
      <c r="ER9" s="80"/>
      <c r="ES9" s="80"/>
      <c r="ET9" s="80"/>
      <c r="EU9" s="80"/>
      <c r="EV9" s="80"/>
      <c r="EW9" s="80"/>
      <c r="EX9" s="80"/>
      <c r="EY9" s="80"/>
      <c r="EZ9" s="80"/>
      <c r="FA9" s="80"/>
      <c r="FB9" s="80"/>
      <c r="FC9" s="80"/>
      <c r="FD9" s="80"/>
      <c r="FE9" s="80"/>
      <c r="FF9" s="80"/>
      <c r="FG9" s="80"/>
      <c r="FH9" s="80"/>
      <c r="FI9" s="80"/>
      <c r="FJ9" s="80"/>
      <c r="FK9" s="80"/>
      <c r="FL9" s="80"/>
      <c r="FM9" s="80"/>
      <c r="FN9" s="80"/>
      <c r="FO9" s="80"/>
      <c r="FP9" s="80"/>
      <c r="FQ9" s="80"/>
      <c r="FR9" s="80"/>
      <c r="FS9" s="80"/>
      <c r="FT9" s="80"/>
      <c r="FU9" s="80"/>
      <c r="FV9" s="80"/>
      <c r="FW9" s="80"/>
      <c r="FX9" s="80"/>
      <c r="FY9" s="80"/>
      <c r="FZ9" s="80"/>
      <c r="GA9" s="80"/>
      <c r="GB9" s="80"/>
      <c r="GC9" s="80"/>
      <c r="GD9" s="80"/>
      <c r="GE9" s="80"/>
      <c r="GF9" s="80"/>
      <c r="GG9" s="80"/>
      <c r="GH9" s="80"/>
      <c r="GI9" s="80"/>
      <c r="GJ9" s="80"/>
      <c r="GK9" s="80"/>
    </row>
    <row r="10" spans="1:193" s="109" customFormat="1" ht="25.5" customHeight="1" thickBot="1">
      <c r="A10" s="185"/>
      <c r="B10" s="118"/>
      <c r="C10" s="118"/>
      <c r="D10" s="118"/>
      <c r="E10" s="118"/>
      <c r="F10" s="118"/>
      <c r="G10" s="118"/>
      <c r="H10" s="118"/>
      <c r="I10" s="118"/>
      <c r="J10" s="118"/>
      <c r="K10" s="118"/>
      <c r="L10" s="118"/>
      <c r="M10" s="175"/>
      <c r="N10" s="118"/>
      <c r="O10" s="118"/>
      <c r="P10" s="118"/>
      <c r="Q10" s="118"/>
      <c r="R10" s="118"/>
      <c r="S10" s="118"/>
      <c r="T10" s="118"/>
      <c r="U10" s="118"/>
      <c r="V10" s="118"/>
      <c r="W10" s="175"/>
      <c r="X10" s="148"/>
      <c r="Y10" s="80"/>
      <c r="Z10" s="80"/>
      <c r="AA10" s="80"/>
      <c r="AB10" s="80"/>
      <c r="AC10" s="80"/>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c r="BH10" s="80"/>
      <c r="BI10" s="80"/>
      <c r="BJ10" s="80"/>
      <c r="BK10" s="80"/>
      <c r="BL10" s="80"/>
      <c r="BM10" s="80"/>
      <c r="BN10" s="80"/>
      <c r="BO10" s="80"/>
      <c r="BP10" s="80"/>
      <c r="BQ10" s="80"/>
      <c r="BR10" s="80"/>
      <c r="BS10" s="80"/>
      <c r="BT10" s="80"/>
      <c r="BU10" s="80"/>
      <c r="BV10" s="80"/>
      <c r="BW10" s="80"/>
      <c r="BX10" s="80"/>
      <c r="BY10" s="80"/>
      <c r="BZ10" s="80"/>
      <c r="CA10" s="80"/>
      <c r="CB10" s="80"/>
      <c r="CC10" s="80"/>
      <c r="CD10" s="80"/>
      <c r="CE10" s="80"/>
      <c r="CF10" s="80"/>
      <c r="CG10" s="80"/>
      <c r="CH10" s="80"/>
      <c r="CI10" s="80"/>
      <c r="CJ10" s="80"/>
      <c r="CK10" s="80"/>
      <c r="CL10" s="80"/>
      <c r="CM10" s="80"/>
      <c r="CN10" s="80"/>
      <c r="CO10" s="80"/>
      <c r="CP10" s="80"/>
      <c r="CQ10" s="80"/>
      <c r="CR10" s="80"/>
      <c r="CS10" s="80"/>
      <c r="CT10" s="80"/>
      <c r="CU10" s="80"/>
      <c r="CV10" s="80"/>
      <c r="CW10" s="80"/>
      <c r="CX10" s="80"/>
      <c r="CY10" s="80"/>
      <c r="CZ10" s="80"/>
      <c r="DA10" s="80"/>
      <c r="DB10" s="80"/>
      <c r="DC10" s="80"/>
      <c r="DD10" s="80"/>
      <c r="DE10" s="80"/>
      <c r="DF10" s="80"/>
      <c r="DG10" s="80"/>
      <c r="DH10" s="80"/>
      <c r="DI10" s="80"/>
      <c r="DJ10" s="80"/>
      <c r="DK10" s="80"/>
      <c r="DL10" s="80"/>
      <c r="DM10" s="80"/>
      <c r="DN10" s="80"/>
      <c r="DO10" s="80"/>
      <c r="DP10" s="80"/>
      <c r="DQ10" s="80"/>
      <c r="DR10" s="80"/>
      <c r="DS10" s="80"/>
      <c r="DT10" s="80"/>
      <c r="DU10" s="80"/>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80"/>
      <c r="FK10" s="80"/>
      <c r="FL10" s="80"/>
      <c r="FM10" s="80"/>
      <c r="FN10" s="80"/>
      <c r="FO10" s="80"/>
      <c r="FP10" s="80"/>
      <c r="FQ10" s="80"/>
      <c r="FR10" s="80"/>
      <c r="FS10" s="80"/>
      <c r="FT10" s="80"/>
      <c r="FU10" s="80"/>
      <c r="FV10" s="80"/>
      <c r="FW10" s="80"/>
      <c r="FX10" s="80"/>
      <c r="FY10" s="80"/>
      <c r="FZ10" s="80"/>
      <c r="GA10" s="80"/>
      <c r="GB10" s="80"/>
      <c r="GC10" s="80"/>
      <c r="GD10" s="80"/>
      <c r="GE10" s="80"/>
      <c r="GF10" s="80"/>
      <c r="GG10" s="80"/>
      <c r="GH10" s="80"/>
      <c r="GI10" s="80"/>
      <c r="GJ10" s="80"/>
      <c r="GK10" s="80"/>
    </row>
    <row r="11" spans="1:193" s="49" customFormat="1" ht="91.5" customHeight="1" thickTop="1">
      <c r="A11" s="186"/>
      <c r="B11" s="183"/>
      <c r="C11" s="534" t="s">
        <v>134</v>
      </c>
      <c r="D11" s="535"/>
      <c r="E11" s="535"/>
      <c r="F11" s="535"/>
      <c r="G11" s="447" t="s">
        <v>214</v>
      </c>
      <c r="H11" s="447"/>
      <c r="I11" s="447" t="s">
        <v>215</v>
      </c>
      <c r="J11" s="447"/>
      <c r="K11" s="447" t="s">
        <v>193</v>
      </c>
      <c r="L11" s="447"/>
      <c r="M11" s="177"/>
      <c r="N11" s="504" t="s">
        <v>149</v>
      </c>
      <c r="O11" s="468"/>
      <c r="P11" s="468" t="s">
        <v>150</v>
      </c>
      <c r="Q11" s="468"/>
      <c r="R11" s="468" t="s">
        <v>148</v>
      </c>
      <c r="S11" s="468"/>
      <c r="T11" s="468"/>
      <c r="U11" s="468" t="s">
        <v>138</v>
      </c>
      <c r="V11" s="469"/>
      <c r="W11" s="176"/>
      <c r="X11" s="473" t="s">
        <v>281</v>
      </c>
      <c r="Y11" s="470"/>
      <c r="Z11" s="447" t="s">
        <v>282</v>
      </c>
      <c r="AA11" s="447" t="s">
        <v>281</v>
      </c>
      <c r="AB11" s="447" t="s">
        <v>282</v>
      </c>
      <c r="AC11" s="447" t="s">
        <v>281</v>
      </c>
      <c r="AD11" s="447" t="s">
        <v>282</v>
      </c>
      <c r="AE11" s="447" t="s">
        <v>281</v>
      </c>
      <c r="AF11" s="447" t="s">
        <v>282</v>
      </c>
      <c r="AG11" s="128"/>
      <c r="AH11" s="116"/>
      <c r="AI11" s="116"/>
      <c r="AJ11" s="116"/>
      <c r="AK11" s="116"/>
      <c r="AL11" s="116"/>
      <c r="AM11" s="116"/>
      <c r="AN11" s="116" t="s">
        <v>12</v>
      </c>
      <c r="AO11" s="116"/>
      <c r="AP11" s="116"/>
      <c r="AQ11" s="116"/>
      <c r="AR11" s="116"/>
      <c r="AS11" s="116"/>
      <c r="AT11" s="116"/>
      <c r="AU11" s="116"/>
      <c r="AV11" s="116"/>
      <c r="AW11" s="116"/>
      <c r="AX11" s="116"/>
      <c r="AY11" s="116"/>
      <c r="AZ11" s="116"/>
      <c r="BA11" s="116"/>
      <c r="BB11" s="116"/>
      <c r="BC11" s="116"/>
      <c r="BD11" s="116"/>
      <c r="BE11" s="116"/>
      <c r="BF11" s="116"/>
      <c r="BG11" s="116"/>
      <c r="BH11" s="116"/>
      <c r="BI11" s="116"/>
      <c r="BJ11" s="116"/>
      <c r="BK11" s="116"/>
      <c r="BL11" s="116"/>
      <c r="BM11" s="116"/>
      <c r="BN11" s="116"/>
      <c r="BO11" s="116"/>
      <c r="BP11" s="116"/>
      <c r="BQ11" s="116"/>
      <c r="BR11" s="116"/>
      <c r="BS11" s="116"/>
      <c r="BT11" s="116"/>
      <c r="BU11" s="116"/>
      <c r="BV11" s="116"/>
      <c r="BW11" s="116"/>
      <c r="BX11" s="116"/>
      <c r="BY11" s="116"/>
      <c r="BZ11" s="116"/>
      <c r="CA11" s="116"/>
      <c r="CB11" s="116"/>
      <c r="CC11" s="116"/>
      <c r="CD11" s="116"/>
      <c r="CE11" s="116"/>
      <c r="CF11" s="116"/>
      <c r="CG11" s="116"/>
      <c r="CH11" s="116"/>
      <c r="CI11" s="116"/>
      <c r="CJ11" s="116"/>
      <c r="CK11" s="116"/>
      <c r="CL11" s="116"/>
      <c r="CM11" s="116"/>
      <c r="CN11" s="116"/>
      <c r="CO11" s="116"/>
      <c r="CP11" s="116"/>
      <c r="CQ11" s="116"/>
      <c r="CR11" s="116"/>
      <c r="CS11" s="116"/>
      <c r="CT11" s="116"/>
      <c r="CU11" s="116"/>
      <c r="CV11" s="116"/>
      <c r="CW11" s="116"/>
      <c r="CX11" s="116"/>
      <c r="CY11" s="116"/>
      <c r="CZ11" s="116"/>
      <c r="DA11" s="116"/>
      <c r="DB11" s="116"/>
      <c r="DC11" s="116"/>
      <c r="DD11" s="116"/>
      <c r="DE11" s="116"/>
      <c r="DF11" s="116"/>
      <c r="DG11" s="116"/>
      <c r="DH11" s="116"/>
      <c r="DI11" s="116"/>
      <c r="DJ11" s="116"/>
      <c r="DK11" s="116"/>
      <c r="DL11" s="116"/>
      <c r="DM11" s="116"/>
      <c r="DN11" s="116"/>
      <c r="DO11" s="116"/>
      <c r="DP11" s="116"/>
      <c r="DQ11" s="116"/>
      <c r="DR11" s="116"/>
      <c r="DS11" s="116"/>
      <c r="DT11" s="116"/>
      <c r="DU11" s="116"/>
      <c r="DV11" s="116"/>
      <c r="DW11" s="116"/>
      <c r="DX11" s="116"/>
      <c r="DY11" s="116"/>
      <c r="DZ11" s="116"/>
      <c r="EA11" s="116"/>
      <c r="EB11" s="116"/>
      <c r="EC11" s="116"/>
      <c r="ED11" s="116"/>
      <c r="EE11" s="116"/>
      <c r="EF11" s="116"/>
      <c r="EG11" s="116"/>
      <c r="EH11" s="116"/>
      <c r="EI11" s="116"/>
      <c r="EJ11" s="116"/>
      <c r="EK11" s="116"/>
      <c r="EL11" s="116"/>
      <c r="EM11" s="116"/>
      <c r="EN11" s="116"/>
      <c r="EO11" s="116"/>
      <c r="EP11" s="116"/>
      <c r="EQ11" s="116"/>
      <c r="ER11" s="116"/>
      <c r="ES11" s="116"/>
      <c r="ET11" s="116"/>
      <c r="EU11" s="116"/>
      <c r="EV11" s="116"/>
      <c r="EW11" s="116"/>
      <c r="EX11" s="116"/>
      <c r="EY11" s="116"/>
      <c r="EZ11" s="116"/>
      <c r="FA11" s="116"/>
      <c r="FB11" s="116"/>
      <c r="FC11" s="116"/>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row>
    <row r="12" spans="1:193" ht="15.75" thickBot="1">
      <c r="A12" s="185"/>
      <c r="B12" s="184"/>
      <c r="C12" s="536"/>
      <c r="D12" s="537"/>
      <c r="E12" s="537"/>
      <c r="F12" s="537"/>
      <c r="G12" s="573"/>
      <c r="H12" s="573"/>
      <c r="I12" s="573"/>
      <c r="J12" s="573"/>
      <c r="K12" s="573"/>
      <c r="L12" s="573"/>
      <c r="M12" s="298"/>
      <c r="N12" s="473"/>
      <c r="O12" s="470"/>
      <c r="P12" s="470"/>
      <c r="Q12" s="470"/>
      <c r="R12" s="470"/>
      <c r="S12" s="470"/>
      <c r="T12" s="470"/>
      <c r="U12" s="470"/>
      <c r="V12" s="471"/>
      <c r="W12" s="176"/>
      <c r="X12" s="474"/>
      <c r="Y12" s="448"/>
      <c r="Z12" s="448"/>
      <c r="AA12" s="448"/>
      <c r="AB12" s="448"/>
      <c r="AC12" s="448"/>
      <c r="AD12" s="448"/>
      <c r="AE12" s="448"/>
      <c r="AF12" s="448"/>
      <c r="AG12" s="117"/>
      <c r="AH12" s="80"/>
      <c r="AI12" s="80"/>
      <c r="AJ12" s="80"/>
      <c r="AK12" s="15"/>
    </row>
    <row r="13" spans="1:193" ht="18" customHeight="1" thickTop="1">
      <c r="A13" s="75"/>
      <c r="B13" s="169"/>
      <c r="C13" s="538" t="s">
        <v>103</v>
      </c>
      <c r="D13" s="539"/>
      <c r="E13" s="539"/>
      <c r="F13" s="540"/>
      <c r="G13" s="542">
        <f>SUMIFS('Care for Patients'!C:C,'Care for Patients'!B:B,C13)*100</f>
        <v>81.097560975600004</v>
      </c>
      <c r="H13" s="543"/>
      <c r="I13" s="544">
        <f>SUMIFS('Care for Patients'!D:D,'Care for Patients'!B:B,C13)*100</f>
        <v>80.357142857100001</v>
      </c>
      <c r="J13" s="544"/>
      <c r="K13" s="544">
        <f>SUMIFS('Care for Patients'!E:E,'Care for Patients'!B:B,C13)*100</f>
        <v>17.747395833300001</v>
      </c>
      <c r="L13" s="544"/>
      <c r="M13" s="299"/>
      <c r="N13" s="585">
        <f>SUMIFS('Care for Staff'!$B$3:$B$51,'Care for Staff'!$A$3:$A$51,C13)*100</f>
        <v>0.9169990264736364</v>
      </c>
      <c r="O13" s="586"/>
      <c r="P13" s="505">
        <f>'Care for Staff'!H3</f>
        <v>12.023566189731875</v>
      </c>
      <c r="Q13" s="505"/>
      <c r="R13" s="479">
        <f>('Care for Staff'!M3)*100</f>
        <v>26</v>
      </c>
      <c r="S13" s="480"/>
      <c r="T13" s="481"/>
      <c r="U13" s="472">
        <f>'Care for Staff'!I3</f>
        <v>1.92</v>
      </c>
      <c r="V13" s="472"/>
      <c r="W13" s="170"/>
      <c r="X13" s="545">
        <f>SUMIFS('Daily Activity'!B:B,'Daily Activity'!A:A,C13)</f>
        <v>183.14130434782601</v>
      </c>
      <c r="Y13" s="546"/>
      <c r="Z13" s="352">
        <f>SUMIFS('Daily Activity'!C:C,'Daily Activity'!A:A,C13)</f>
        <v>184.71739130434801</v>
      </c>
      <c r="AA13" s="345">
        <f>SUMIFS('Daily Activity'!D:D,'Daily Activity'!A:A,C13)</f>
        <v>50.336956521738998</v>
      </c>
      <c r="AB13" s="352">
        <f>SUMIFS('Daily Activity'!E:E,'Daily Activity'!A:A,C13)</f>
        <v>53.869565217390999</v>
      </c>
      <c r="AC13" s="345">
        <f>SUMIFS('Daily Activity'!F:F,'Daily Activity'!A:A,C13)</f>
        <v>233.47826086956499</v>
      </c>
      <c r="AD13" s="352">
        <f>SUMIFS('Daily Activity'!G:G,'Daily Activity'!A:A,C13)</f>
        <v>238.58695652173901</v>
      </c>
      <c r="AE13" s="345">
        <f>SUMIFS('Daily Activity'!J:J,'Daily Activity'!I:I,C13)</f>
        <v>190.89130434782601</v>
      </c>
      <c r="AF13" s="352">
        <f>SUMIFS('Daily Activity'!K:K,'Daily Activity'!I:I,C13)</f>
        <v>194.58695652173901</v>
      </c>
      <c r="AG13" s="141"/>
      <c r="AH13" s="80"/>
      <c r="AI13" s="80"/>
      <c r="AJ13" s="80"/>
      <c r="AK13" s="15"/>
    </row>
    <row r="14" spans="1:193" ht="18" customHeight="1">
      <c r="A14" s="75"/>
      <c r="B14" s="126"/>
      <c r="C14" s="443" t="s">
        <v>146</v>
      </c>
      <c r="D14" s="444"/>
      <c r="E14" s="444"/>
      <c r="F14" s="445"/>
      <c r="G14" s="530">
        <f>SUMIFS('Care for Patients'!C:C,'Care for Patients'!B:B,C14)*100</f>
        <v>80.625</v>
      </c>
      <c r="H14" s="485"/>
      <c r="I14" s="486">
        <f>SUMIFS('Care for Patients'!D:D,'Care for Patients'!B:B,C14)*100</f>
        <v>80.745341614899999</v>
      </c>
      <c r="J14" s="486"/>
      <c r="K14" s="486">
        <f>SUMIFS('Care for Patients'!E:E,'Care for Patients'!B:B,C14)*100</f>
        <v>17.679858561100001</v>
      </c>
      <c r="L14" s="486"/>
      <c r="M14" s="130"/>
      <c r="N14" s="587">
        <f>SUMIFS('Care for Staff'!$B$3:$B$51,'Care for Staff'!$A$3:$A$51,C14)*100</f>
        <v>1.0672124556850995</v>
      </c>
      <c r="O14" s="588"/>
      <c r="P14" s="486">
        <f>'Care for Staff'!H4</f>
        <v>15.398566222389514</v>
      </c>
      <c r="Q14" s="486"/>
      <c r="R14" s="482">
        <f>('Care for Staff'!M4)*100</f>
        <v>25</v>
      </c>
      <c r="S14" s="483"/>
      <c r="T14" s="484"/>
      <c r="U14" s="465">
        <f>'Care for Staff'!I4</f>
        <v>2.0699999999999998</v>
      </c>
      <c r="V14" s="465"/>
      <c r="W14" s="142"/>
      <c r="X14" s="463">
        <f>SUMIFS('Daily Activity'!B:B,'Daily Activity'!A:A,C14)</f>
        <v>175.53260869565199</v>
      </c>
      <c r="Y14" s="464"/>
      <c r="Z14" s="274">
        <f>SUMIFS('Daily Activity'!C:C,'Daily Activity'!A:A,C14)</f>
        <v>176.684782608696</v>
      </c>
      <c r="AA14" s="346">
        <f>SUMIFS('Daily Activity'!D:D,'Daily Activity'!A:A,C14)</f>
        <v>45.836956521738998</v>
      </c>
      <c r="AB14" s="274">
        <f>SUMIFS('Daily Activity'!E:E,'Daily Activity'!A:A,C14)</f>
        <v>49.684782608695002</v>
      </c>
      <c r="AC14" s="346">
        <f>SUMIFS('Daily Activity'!F:F,'Daily Activity'!A:A,C14)</f>
        <v>221.369565217391</v>
      </c>
      <c r="AD14" s="274">
        <f>SUMIFS('Daily Activity'!G:G,'Daily Activity'!A:A,C14)</f>
        <v>226.369565217391</v>
      </c>
      <c r="AE14" s="346">
        <f>SUMIFS('Daily Activity'!J:J,'Daily Activity'!I:I,C14)</f>
        <v>182.72826086956499</v>
      </c>
      <c r="AF14" s="274">
        <f>SUMIFS('Daily Activity'!K:K,'Daily Activity'!I:I,C14)</f>
        <v>186.21739130434801</v>
      </c>
      <c r="AG14" s="141"/>
      <c r="AH14" s="80"/>
      <c r="AI14" s="80"/>
      <c r="AJ14" s="80"/>
      <c r="AK14" s="15"/>
    </row>
    <row r="15" spans="1:193" ht="18" customHeight="1">
      <c r="A15" s="75"/>
      <c r="B15" s="126"/>
      <c r="C15" s="443" t="s">
        <v>104</v>
      </c>
      <c r="D15" s="444" t="s">
        <v>104</v>
      </c>
      <c r="E15" s="444"/>
      <c r="F15" s="445"/>
      <c r="G15" s="530">
        <f>SUMIFS('Care for Patients'!C:C,'Care for Patients'!B:B,C15)*100</f>
        <v>100</v>
      </c>
      <c r="H15" s="485"/>
      <c r="I15" s="486">
        <f>SUMIFS('Care for Patients'!D:D,'Care for Patients'!B:B,C15)*100</f>
        <v>71.428571428499993</v>
      </c>
      <c r="J15" s="486"/>
      <c r="K15" s="486">
        <f>SUMIFS('Care for Patients'!E:E,'Care for Patients'!B:B,C15)*100</f>
        <v>19.266055045800002</v>
      </c>
      <c r="L15" s="486"/>
      <c r="M15" s="130"/>
      <c r="N15" s="531">
        <f>SUMIFS('Care for Staff'!$B$3:$B$51,'Care for Staff'!$A$3:$A$51,C15)*100</f>
        <v>0</v>
      </c>
      <c r="O15" s="580"/>
      <c r="P15" s="486">
        <f>'Care for Staff'!H5</f>
        <v>0</v>
      </c>
      <c r="Q15" s="486"/>
      <c r="R15" s="482">
        <f>('Care for Staff'!M5)*100</f>
        <v>48</v>
      </c>
      <c r="S15" s="483"/>
      <c r="T15" s="484"/>
      <c r="U15" s="465">
        <f>'Care for Staff'!I5</f>
        <v>0</v>
      </c>
      <c r="V15" s="465"/>
      <c r="W15" s="142"/>
      <c r="X15" s="463">
        <f>SUMIFS('Daily Activity'!B:B,'Daily Activity'!A:A,C15)</f>
        <v>7.608695652173</v>
      </c>
      <c r="Y15" s="464"/>
      <c r="Z15" s="274">
        <f>SUMIFS('Daily Activity'!C:C,'Daily Activity'!A:A,C15)</f>
        <v>8.0326086956519998</v>
      </c>
      <c r="AA15" s="346">
        <f>SUMIFS('Daily Activity'!D:D,'Daily Activity'!A:A,C15)</f>
        <v>4.5</v>
      </c>
      <c r="AB15" s="274">
        <f>SUMIFS('Daily Activity'!E:E,'Daily Activity'!A:A,C15)</f>
        <v>4.1847826086950004</v>
      </c>
      <c r="AC15" s="346">
        <f>SUMIFS('Daily Activity'!F:F,'Daily Activity'!A:A,C15)</f>
        <v>12.108695652172999</v>
      </c>
      <c r="AD15" s="274">
        <f>SUMIFS('Daily Activity'!G:G,'Daily Activity'!A:A,C15)</f>
        <v>12.217391304347</v>
      </c>
      <c r="AE15" s="346">
        <f>SUMIFS('Daily Activity'!J:J,'Daily Activity'!I:I,C15)</f>
        <v>8.1630434782600005</v>
      </c>
      <c r="AF15" s="274">
        <f>SUMIFS('Daily Activity'!K:K,'Daily Activity'!I:I,C15)</f>
        <v>8.3695652173909991</v>
      </c>
      <c r="AG15" s="141"/>
      <c r="AH15" s="154"/>
      <c r="AI15" s="80"/>
      <c r="AJ15" s="80"/>
      <c r="AK15" s="15"/>
    </row>
    <row r="16" spans="1:193" ht="18" customHeight="1">
      <c r="A16" s="75"/>
      <c r="B16" s="126"/>
      <c r="C16" s="532" t="s">
        <v>105</v>
      </c>
      <c r="D16" s="451"/>
      <c r="E16" s="451"/>
      <c r="F16" s="533"/>
      <c r="G16" s="528">
        <f>SUMIFS('Care for Patients'!C:C,'Care for Patients'!B:B,C16)*100</f>
        <v>66.523605150199998</v>
      </c>
      <c r="H16" s="529"/>
      <c r="I16" s="475">
        <f>SUMIFS('Care for Patients'!D:D,'Care for Patients'!B:B,C16)*100</f>
        <v>78.260869565199997</v>
      </c>
      <c r="J16" s="475"/>
      <c r="K16" s="475">
        <f>SUMIFS('Care for Patients'!E:E,'Care for Patients'!B:B,C16)*100</f>
        <v>17.213201180900001</v>
      </c>
      <c r="L16" s="475"/>
      <c r="M16" s="164"/>
      <c r="N16" s="502">
        <f>SUMIFS('Care for Staff'!$B$3:$B$51,'Care for Staff'!$A$3:$A$51,C16)*100</f>
        <v>0</v>
      </c>
      <c r="O16" s="503"/>
      <c r="P16" s="475">
        <f>'Care for Staff'!H6</f>
        <v>16.890771003372119</v>
      </c>
      <c r="Q16" s="475"/>
      <c r="R16" s="476">
        <f>('Care for Staff'!M6)*100</f>
        <v>23</v>
      </c>
      <c r="S16" s="477"/>
      <c r="T16" s="478"/>
      <c r="U16" s="466">
        <f>'Care for Staff'!I6</f>
        <v>1.98</v>
      </c>
      <c r="V16" s="466"/>
      <c r="W16" s="165"/>
      <c r="X16" s="461">
        <f>SUMIFS('Daily Activity'!B:B,'Daily Activity'!A:A,C16)</f>
        <v>217.326086956522</v>
      </c>
      <c r="Y16" s="462"/>
      <c r="Z16" s="272">
        <f>SUMIFS('Daily Activity'!C:C,'Daily Activity'!A:A,C16)</f>
        <v>222.98913043478299</v>
      </c>
      <c r="AA16" s="345">
        <f>SUMIFS('Daily Activity'!D:D,'Daily Activity'!A:A,C16)</f>
        <v>62.782608695652002</v>
      </c>
      <c r="AB16" s="272">
        <f>SUMIFS('Daily Activity'!E:E,'Daily Activity'!A:A,C16)</f>
        <v>65.119565217390999</v>
      </c>
      <c r="AC16" s="345">
        <f>SUMIFS('Daily Activity'!F:F,'Daily Activity'!A:A,C16)</f>
        <v>280.10869565217399</v>
      </c>
      <c r="AD16" s="272">
        <f>SUMIFS('Daily Activity'!G:G,'Daily Activity'!A:A,C16)</f>
        <v>288.10869565217399</v>
      </c>
      <c r="AE16" s="345">
        <f>SUMIFS('Daily Activity'!J:J,'Daily Activity'!I:I,C16)</f>
        <v>230.03260869565199</v>
      </c>
      <c r="AF16" s="272">
        <f>SUMIFS('Daily Activity'!K:K,'Daily Activity'!I:I,C16)</f>
        <v>231.804347826087</v>
      </c>
      <c r="AG16" s="141"/>
      <c r="AH16" s="80"/>
      <c r="AI16" s="80"/>
      <c r="AJ16" s="80"/>
      <c r="AK16" s="15"/>
    </row>
    <row r="17" spans="1:46" ht="18" customHeight="1">
      <c r="A17" s="109"/>
      <c r="B17" s="126"/>
      <c r="C17" s="443" t="s">
        <v>5</v>
      </c>
      <c r="D17" s="444" t="s">
        <v>5</v>
      </c>
      <c r="E17" s="444"/>
      <c r="F17" s="445"/>
      <c r="G17" s="530">
        <f>SUMIFS('Care for Patients'!C:C,'Care for Patients'!B:B,C17)*100</f>
        <v>76.923076922999996</v>
      </c>
      <c r="H17" s="485"/>
      <c r="I17" s="486">
        <f>SUMIFS('Care for Patients'!D:D,'Care for Patients'!B:B,C17)*100</f>
        <v>83.333333333300004</v>
      </c>
      <c r="J17" s="486"/>
      <c r="K17" s="486">
        <f>SUMIFS('Care for Patients'!E:E,'Care for Patients'!B:B,C17)*100</f>
        <v>15.836482308399999</v>
      </c>
      <c r="L17" s="486"/>
      <c r="M17" s="130"/>
      <c r="N17" s="531">
        <f>SUMIFS('Care for Staff'!$B$3:$B$51,'Care for Staff'!$A$3:$A$51,C17)*100</f>
        <v>0</v>
      </c>
      <c r="O17" s="580"/>
      <c r="P17" s="486">
        <f>'Care for Staff'!H7</f>
        <v>8.7161160986664346</v>
      </c>
      <c r="Q17" s="486"/>
      <c r="R17" s="482">
        <f>('Care for Staff'!M7)*100</f>
        <v>28.000000000000004</v>
      </c>
      <c r="S17" s="483"/>
      <c r="T17" s="484"/>
      <c r="U17" s="465">
        <f>'Care for Staff'!I7</f>
        <v>0</v>
      </c>
      <c r="V17" s="465"/>
      <c r="W17" s="142"/>
      <c r="X17" s="463">
        <f>SUMIFS('Daily Activity'!B:B,'Daily Activity'!A:A,C17)</f>
        <v>35.934782608695002</v>
      </c>
      <c r="Y17" s="464"/>
      <c r="Z17" s="274">
        <f>SUMIFS('Daily Activity'!C:C,'Daily Activity'!A:A,C17)</f>
        <v>35.847826086955997</v>
      </c>
      <c r="AA17" s="346">
        <f>SUMIFS('Daily Activity'!D:D,'Daily Activity'!A:A,C17)</f>
        <v>9.8043478260859995</v>
      </c>
      <c r="AB17" s="274">
        <f>SUMIFS('Daily Activity'!E:E,'Daily Activity'!A:A,C17)</f>
        <v>9.75</v>
      </c>
      <c r="AC17" s="346">
        <f>SUMIFS('Daily Activity'!F:F,'Daily Activity'!A:A,C17)</f>
        <v>45.739130434781998</v>
      </c>
      <c r="AD17" s="274">
        <f>SUMIFS('Daily Activity'!G:G,'Daily Activity'!A:A,C17)</f>
        <v>45.597826086955997</v>
      </c>
      <c r="AE17" s="346">
        <f>SUMIFS('Daily Activity'!J:J,'Daily Activity'!I:I,C17)</f>
        <v>34.684782608695002</v>
      </c>
      <c r="AF17" s="274">
        <f>SUMIFS('Daily Activity'!K:K,'Daily Activity'!I:I,C17)</f>
        <v>34.836956521738998</v>
      </c>
      <c r="AG17" s="141"/>
      <c r="AH17" s="80"/>
      <c r="AI17" s="80"/>
      <c r="AJ17" s="80"/>
      <c r="AK17" s="15"/>
    </row>
    <row r="18" spans="1:46" ht="18" customHeight="1">
      <c r="A18" s="109"/>
      <c r="B18" s="126"/>
      <c r="C18" s="443" t="s">
        <v>8</v>
      </c>
      <c r="D18" s="444" t="s">
        <v>8</v>
      </c>
      <c r="E18" s="444"/>
      <c r="F18" s="445"/>
      <c r="G18" s="530">
        <f>SUMIFS('Care for Patients'!C:C,'Care for Patients'!B:B,C18)*100</f>
        <v>65.217391304299994</v>
      </c>
      <c r="H18" s="485"/>
      <c r="I18" s="486">
        <f>SUMIFS('Care for Patients'!D:D,'Care for Patients'!B:B,C18)*100</f>
        <v>77.622377622299993</v>
      </c>
      <c r="J18" s="486"/>
      <c r="K18" s="486">
        <f>SUMIFS('Care for Patients'!E:E,'Care for Patients'!B:B,C18)*100</f>
        <v>17.4627888148</v>
      </c>
      <c r="L18" s="486"/>
      <c r="M18" s="130"/>
      <c r="N18" s="531">
        <f>SUMIFS('Care for Staff'!$B$3:$B$51,'Care for Staff'!$A$3:$A$51,C18)*100</f>
        <v>0</v>
      </c>
      <c r="O18" s="580"/>
      <c r="P18" s="486">
        <f>'Care for Staff'!H8</f>
        <v>20.292207792207794</v>
      </c>
      <c r="Q18" s="486"/>
      <c r="R18" s="482">
        <f>('Care for Staff'!M8)*100</f>
        <v>22</v>
      </c>
      <c r="S18" s="483"/>
      <c r="T18" s="484"/>
      <c r="U18" s="465">
        <f>'Care for Staff'!I8</f>
        <v>1.84</v>
      </c>
      <c r="V18" s="465"/>
      <c r="W18" s="142"/>
      <c r="X18" s="463">
        <f>SUMIFS('Daily Activity'!B:B,'Daily Activity'!A:A,C18)</f>
        <v>181.39130434782601</v>
      </c>
      <c r="Y18" s="464"/>
      <c r="Z18" s="274">
        <f>SUMIFS('Daily Activity'!C:C,'Daily Activity'!A:A,C18)</f>
        <v>187.14130434782601</v>
      </c>
      <c r="AA18" s="346">
        <f>SUMIFS('Daily Activity'!D:D,'Daily Activity'!A:A,C18)</f>
        <v>52.978260869564998</v>
      </c>
      <c r="AB18" s="274">
        <f>SUMIFS('Daily Activity'!E:E,'Daily Activity'!A:A,C18)</f>
        <v>55.369565217390999</v>
      </c>
      <c r="AC18" s="346">
        <f>SUMIFS('Daily Activity'!F:F,'Daily Activity'!A:A,C18)</f>
        <v>234.369565217391</v>
      </c>
      <c r="AD18" s="274">
        <f>SUMIFS('Daily Activity'!G:G,'Daily Activity'!A:A,C18)</f>
        <v>242.51086956521701</v>
      </c>
      <c r="AE18" s="346">
        <f>SUMIFS('Daily Activity'!J:J,'Daily Activity'!I:I,C18)</f>
        <v>195.34782608695701</v>
      </c>
      <c r="AF18" s="274">
        <f>SUMIFS('Daily Activity'!K:K,'Daily Activity'!I:I,C18)</f>
        <v>196.96739130434801</v>
      </c>
      <c r="AG18" s="141"/>
      <c r="AH18" s="80"/>
      <c r="AI18" s="80"/>
      <c r="AJ18" s="80"/>
      <c r="AK18" s="15"/>
    </row>
    <row r="19" spans="1:46" ht="18" customHeight="1">
      <c r="A19" s="109"/>
      <c r="B19" s="126"/>
      <c r="C19" s="532" t="s">
        <v>123</v>
      </c>
      <c r="D19" s="451"/>
      <c r="E19" s="451"/>
      <c r="F19" s="533"/>
      <c r="G19" s="528">
        <f>SUMIFS('Care for Patients'!C:C,'Care for Patients'!B:B,C19)*100</f>
        <v>77.642276422699993</v>
      </c>
      <c r="H19" s="529"/>
      <c r="I19" s="475">
        <f>SUMIFS('Care for Patients'!D:D,'Care for Patients'!B:B,C19)*100</f>
        <v>79.642857142800011</v>
      </c>
      <c r="J19" s="475"/>
      <c r="K19" s="475">
        <f>SUMIFS('Care for Patients'!E:E,'Care for Patients'!B:B,C19)*100</f>
        <v>16.021464162499999</v>
      </c>
      <c r="L19" s="475"/>
      <c r="M19" s="164"/>
      <c r="N19" s="502">
        <f>SUMIFS('Care for Staff'!$B$3:$B$51,'Care for Staff'!$A$3:$A$51,C19)*100</f>
        <v>0</v>
      </c>
      <c r="O19" s="503"/>
      <c r="P19" s="475">
        <f>'Care for Staff'!H9</f>
        <v>7.5485437970951432</v>
      </c>
      <c r="Q19" s="475"/>
      <c r="R19" s="476">
        <f>('Care for Staff'!M9)*100</f>
        <v>42</v>
      </c>
      <c r="S19" s="477"/>
      <c r="T19" s="478"/>
      <c r="U19" s="466">
        <f>'Care for Staff'!I9</f>
        <v>2.11</v>
      </c>
      <c r="V19" s="466"/>
      <c r="W19" s="165"/>
      <c r="X19" s="461">
        <f>SUMIFS('Daily Activity'!B:B,'Daily Activity'!A:A,C19)</f>
        <v>225.59782608695701</v>
      </c>
      <c r="Y19" s="462"/>
      <c r="Z19" s="272">
        <f>SUMIFS('Daily Activity'!C:C,'Daily Activity'!A:A,C19)</f>
        <v>243.29347826086999</v>
      </c>
      <c r="AA19" s="345">
        <f>SUMIFS('Daily Activity'!D:D,'Daily Activity'!A:A,C19)</f>
        <v>59.152173913043001</v>
      </c>
      <c r="AB19" s="272">
        <f>SUMIFS('Daily Activity'!E:E,'Daily Activity'!A:A,C19)</f>
        <v>61.989130434781998</v>
      </c>
      <c r="AC19" s="345">
        <f>SUMIFS('Daily Activity'!F:F,'Daily Activity'!A:A,C19)</f>
        <v>284.75</v>
      </c>
      <c r="AD19" s="272">
        <f>SUMIFS('Daily Activity'!G:G,'Daily Activity'!A:A,C19)</f>
        <v>305.28260869565202</v>
      </c>
      <c r="AE19" s="345">
        <f>SUMIFS('Daily Activity'!J:J,'Daily Activity'!I:I,C19)</f>
        <v>246.89130434782601</v>
      </c>
      <c r="AF19" s="272">
        <f>SUMIFS('Daily Activity'!K:K,'Daily Activity'!I:I,C19)</f>
        <v>253.51086956521701</v>
      </c>
      <c r="AG19" s="141"/>
      <c r="AH19" s="80"/>
      <c r="AI19" s="80"/>
      <c r="AJ19" s="80"/>
      <c r="AK19" s="15"/>
    </row>
    <row r="20" spans="1:46" ht="18" customHeight="1">
      <c r="A20" s="109"/>
      <c r="B20" s="126"/>
      <c r="C20" s="443" t="s">
        <v>0</v>
      </c>
      <c r="D20" s="444"/>
      <c r="E20" s="444"/>
      <c r="F20" s="445"/>
      <c r="G20" s="530">
        <f>SUMIFS('Care for Patients'!C:C,'Care for Patients'!B:B,C20)*100</f>
        <v>79.432624113399996</v>
      </c>
      <c r="H20" s="485"/>
      <c r="I20" s="486">
        <f>SUMIFS('Care for Patients'!D:D,'Care for Patients'!B:B,C20)*100</f>
        <v>76.87074829929999</v>
      </c>
      <c r="J20" s="486"/>
      <c r="K20" s="486">
        <f>SUMIFS('Care for Patients'!E:E,'Care for Patients'!B:B,C20)*100</f>
        <v>15.225486139800001</v>
      </c>
      <c r="L20" s="486"/>
      <c r="M20" s="130"/>
      <c r="N20" s="531">
        <f>SUMIFS('Care for Staff'!$B$3:$B$51,'Care for Staff'!$A$3:$A$51,C20)*100</f>
        <v>0</v>
      </c>
      <c r="O20" s="580"/>
      <c r="P20" s="486">
        <f>'Care for Staff'!H10</f>
        <v>11.571601509648936</v>
      </c>
      <c r="Q20" s="486"/>
      <c r="R20" s="482">
        <f>('Care for Staff'!M10)*100</f>
        <v>40</v>
      </c>
      <c r="S20" s="483"/>
      <c r="T20" s="484"/>
      <c r="U20" s="465">
        <f>'Care for Staff'!I10</f>
        <v>2.13</v>
      </c>
      <c r="V20" s="465"/>
      <c r="W20" s="142"/>
      <c r="X20" s="463">
        <f>SUMIFS('Daily Activity'!B:B,'Daily Activity'!A:A,C20)</f>
        <v>130.16304347826099</v>
      </c>
      <c r="Y20" s="464"/>
      <c r="Z20" s="274">
        <f>SUMIFS('Daily Activity'!C:C,'Daily Activity'!A:A,C20)</f>
        <v>139.16304347826099</v>
      </c>
      <c r="AA20" s="346">
        <f>SUMIFS('Daily Activity'!D:D,'Daily Activity'!A:A,C20)</f>
        <v>32.728260869564998</v>
      </c>
      <c r="AB20" s="274">
        <f>SUMIFS('Daily Activity'!E:E,'Daily Activity'!A:A,C20)</f>
        <v>34.271739130434</v>
      </c>
      <c r="AC20" s="346">
        <f>SUMIFS('Daily Activity'!F:F,'Daily Activity'!A:A,C20)</f>
        <v>162.89130434782601</v>
      </c>
      <c r="AD20" s="274">
        <f>SUMIFS('Daily Activity'!G:G,'Daily Activity'!A:A,C20)</f>
        <v>173.434782608696</v>
      </c>
      <c r="AE20" s="346">
        <f>SUMIFS('Daily Activity'!J:J,'Daily Activity'!I:I,C20)</f>
        <v>144.85869565217399</v>
      </c>
      <c r="AF20" s="274">
        <f>SUMIFS('Daily Activity'!K:K,'Daily Activity'!I:I,C20)</f>
        <v>145.45652173913001</v>
      </c>
      <c r="AG20" s="141"/>
      <c r="AH20" s="80"/>
      <c r="AI20" s="80"/>
      <c r="AJ20" s="80"/>
      <c r="AK20" s="15"/>
      <c r="AS20" s="541"/>
      <c r="AT20" s="541"/>
    </row>
    <row r="21" spans="1:46" ht="18" customHeight="1">
      <c r="A21" s="109"/>
      <c r="B21" s="126"/>
      <c r="C21" s="443" t="s">
        <v>1</v>
      </c>
      <c r="D21" s="444"/>
      <c r="E21" s="444"/>
      <c r="F21" s="445"/>
      <c r="G21" s="530">
        <f>SUMIFS('Care for Patients'!C:C,'Care for Patients'!B:B,C21)*100</f>
        <v>83.333333333300004</v>
      </c>
      <c r="H21" s="485"/>
      <c r="I21" s="486">
        <f>SUMIFS('Care for Patients'!D:D,'Care for Patients'!B:B,C21)*100</f>
        <v>100</v>
      </c>
      <c r="J21" s="486"/>
      <c r="K21" s="486">
        <f>SUMIFS('Care for Patients'!E:E,'Care for Patients'!B:B,C21)*100</f>
        <v>22.764227642199998</v>
      </c>
      <c r="L21" s="486"/>
      <c r="M21" s="130"/>
      <c r="N21" s="531">
        <f>SUMIFS('Care for Staff'!$B$3:$B$51,'Care for Staff'!$A$3:$A$51,C21)*100</f>
        <v>0</v>
      </c>
      <c r="O21" s="580"/>
      <c r="P21" s="486">
        <f>'Care for Staff'!H11</f>
        <v>0</v>
      </c>
      <c r="Q21" s="486"/>
      <c r="R21" s="482">
        <f>('Care for Staff'!M11)*100</f>
        <v>21</v>
      </c>
      <c r="S21" s="483"/>
      <c r="T21" s="484"/>
      <c r="U21" s="465">
        <f>'Care for Staff'!I11</f>
        <v>0</v>
      </c>
      <c r="V21" s="465"/>
      <c r="W21" s="142"/>
      <c r="X21" s="463">
        <f>SUMIFS('Daily Activity'!B:B,'Daily Activity'!A:A,C21)</f>
        <v>5.3478260869560001</v>
      </c>
      <c r="Y21" s="464"/>
      <c r="Z21" s="274">
        <f>SUMIFS('Daily Activity'!C:C,'Daily Activity'!A:A,C21)</f>
        <v>4.9565217391300003</v>
      </c>
      <c r="AA21" s="346">
        <f>SUMIFS('Daily Activity'!D:D,'Daily Activity'!A:A,C21)</f>
        <v>2.4130434782600001</v>
      </c>
      <c r="AB21" s="274">
        <f>SUMIFS('Daily Activity'!E:E,'Daily Activity'!A:A,C21)</f>
        <v>2.2826086956520002</v>
      </c>
      <c r="AC21" s="346">
        <f>SUMIFS('Daily Activity'!F:F,'Daily Activity'!A:A,C21)</f>
        <v>7.7608695652169999</v>
      </c>
      <c r="AD21" s="274">
        <f>SUMIFS('Daily Activity'!G:G,'Daily Activity'!A:A,C21)</f>
        <v>7.239130434782</v>
      </c>
      <c r="AE21" s="346">
        <f>SUMIFS('Daily Activity'!J:J,'Daily Activity'!I:I,C21)</f>
        <v>6.8043478260860004</v>
      </c>
      <c r="AF21" s="274">
        <f>SUMIFS('Daily Activity'!K:K,'Daily Activity'!I:I,C21)</f>
        <v>6.3152173913040004</v>
      </c>
      <c r="AG21" s="141"/>
      <c r="AH21" s="80"/>
      <c r="AI21" s="80"/>
      <c r="AJ21" s="80"/>
      <c r="AK21" s="15"/>
      <c r="AS21" s="541"/>
      <c r="AT21" s="541"/>
    </row>
    <row r="22" spans="1:46" ht="18" customHeight="1">
      <c r="A22" s="109"/>
      <c r="B22" s="126"/>
      <c r="C22" s="443" t="s">
        <v>4</v>
      </c>
      <c r="D22" s="444"/>
      <c r="E22" s="444"/>
      <c r="F22" s="445"/>
      <c r="G22" s="530">
        <f>SUMIFS('Care for Patients'!C:C,'Care for Patients'!B:B,C22)*100</f>
        <v>74.747474747400005</v>
      </c>
      <c r="H22" s="485"/>
      <c r="I22" s="486">
        <f>SUMIFS('Care for Patients'!D:D,'Care for Patients'!B:B,C22)*100</f>
        <v>82.03125</v>
      </c>
      <c r="J22" s="486"/>
      <c r="K22" s="486">
        <f>SUMIFS('Care for Patients'!E:E,'Care for Patients'!B:B,C22)*100</f>
        <v>16.868614872799998</v>
      </c>
      <c r="L22" s="486"/>
      <c r="M22" s="130"/>
      <c r="N22" s="531">
        <f>SUMIFS('Care for Staff'!$B$3:$B$51,'Care for Staff'!$A$3:$A$51,C22)*100</f>
        <v>0</v>
      </c>
      <c r="O22" s="580"/>
      <c r="P22" s="486">
        <f>'Care for Staff'!H12</f>
        <v>3.9220300427501278</v>
      </c>
      <c r="Q22" s="486"/>
      <c r="R22" s="482">
        <f>('Care for Staff'!M12)*100</f>
        <v>47</v>
      </c>
      <c r="S22" s="483"/>
      <c r="T22" s="484"/>
      <c r="U22" s="465">
        <f>'Care for Staff'!I12</f>
        <v>2.29</v>
      </c>
      <c r="V22" s="465"/>
      <c r="W22" s="142"/>
      <c r="X22" s="463">
        <f>SUMIFS('Daily Activity'!B:B,'Daily Activity'!A:A,C22)</f>
        <v>90.086956521738998</v>
      </c>
      <c r="Y22" s="464"/>
      <c r="Z22" s="274">
        <f>SUMIFS('Daily Activity'!C:C,'Daily Activity'!A:A,C22)</f>
        <v>99.173913043477995</v>
      </c>
      <c r="AA22" s="346">
        <f>SUMIFS('Daily Activity'!D:D,'Daily Activity'!A:A,C22)</f>
        <v>24.010869565217</v>
      </c>
      <c r="AB22" s="274">
        <f>SUMIFS('Daily Activity'!E:E,'Daily Activity'!A:A,C22)</f>
        <v>25.434782608694999</v>
      </c>
      <c r="AC22" s="346">
        <f>SUMIFS('Daily Activity'!F:F,'Daily Activity'!A:A,C22)</f>
        <v>114.097826086957</v>
      </c>
      <c r="AD22" s="274">
        <f>SUMIFS('Daily Activity'!G:G,'Daily Activity'!A:A,C22)</f>
        <v>124.60869565217401</v>
      </c>
      <c r="AE22" s="346">
        <f>SUMIFS('Daily Activity'!J:J,'Daily Activity'!I:I,C22)</f>
        <v>95.228260869565005</v>
      </c>
      <c r="AF22" s="274">
        <f>SUMIFS('Daily Activity'!K:K,'Daily Activity'!I:I,C22)</f>
        <v>101.73913043478299</v>
      </c>
      <c r="AG22" s="141"/>
      <c r="AH22" s="80"/>
      <c r="AI22" s="80"/>
      <c r="AJ22" s="80"/>
      <c r="AK22" s="15"/>
      <c r="AS22" s="541"/>
      <c r="AT22" s="541"/>
    </row>
    <row r="23" spans="1:46" ht="18" customHeight="1">
      <c r="A23" s="109"/>
      <c r="B23" s="126"/>
      <c r="C23" s="532" t="s">
        <v>106</v>
      </c>
      <c r="D23" s="451"/>
      <c r="E23" s="451"/>
      <c r="F23" s="533"/>
      <c r="G23" s="528">
        <f>SUMIFS('Care for Patients'!C:C,'Care for Patients'!B:B,C23)*100</f>
        <v>83.7037037037</v>
      </c>
      <c r="H23" s="529"/>
      <c r="I23" s="475">
        <f>SUMIFS('Care for Patients'!D:D,'Care for Patients'!B:B,C23)*100</f>
        <v>83.286908077899994</v>
      </c>
      <c r="J23" s="475"/>
      <c r="K23" s="475">
        <f>SUMIFS('Care for Patients'!E:E,'Care for Patients'!B:B,C23)*100</f>
        <v>14.8321936425</v>
      </c>
      <c r="L23" s="475"/>
      <c r="M23" s="164"/>
      <c r="N23" s="502">
        <f>SUMIFS('Care for Staff'!$B$3:$B$51,'Care for Staff'!$A$3:$A$51,C23)*100</f>
        <v>0.29773424241522045</v>
      </c>
      <c r="O23" s="503"/>
      <c r="P23" s="475">
        <f>'Care for Staff'!H13</f>
        <v>8.9160332568040488</v>
      </c>
      <c r="Q23" s="475"/>
      <c r="R23" s="476">
        <f>('Care for Staff'!M13)*100</f>
        <v>23</v>
      </c>
      <c r="S23" s="477"/>
      <c r="T23" s="478"/>
      <c r="U23" s="466">
        <f>'Care for Staff'!I13</f>
        <v>4.3600000000000003</v>
      </c>
      <c r="V23" s="466"/>
      <c r="W23" s="165"/>
      <c r="X23" s="461">
        <f>SUMIFS('Daily Activity'!B:B,'Daily Activity'!A:A,C23)</f>
        <v>379.53260869565202</v>
      </c>
      <c r="Y23" s="462"/>
      <c r="Z23" s="272">
        <f>SUMIFS('Daily Activity'!C:C,'Daily Activity'!A:A,C23)</f>
        <v>401.03260869565202</v>
      </c>
      <c r="AA23" s="345">
        <f>SUMIFS('Daily Activity'!D:D,'Daily Activity'!A:A,C23)</f>
        <v>101.652173913043</v>
      </c>
      <c r="AB23" s="272">
        <f>SUMIFS('Daily Activity'!E:E,'Daily Activity'!A:A,C23)</f>
        <v>109.532608695652</v>
      </c>
      <c r="AC23" s="345">
        <f>SUMIFS('Daily Activity'!F:F,'Daily Activity'!A:A,C23)</f>
        <v>481.18478260869603</v>
      </c>
      <c r="AD23" s="272">
        <f>SUMIFS('Daily Activity'!G:G,'Daily Activity'!A:A,C23)</f>
        <v>510.56521739130397</v>
      </c>
      <c r="AE23" s="345">
        <f>SUMIFS('Daily Activity'!J:J,'Daily Activity'!I:I,C23)</f>
        <v>418.15217391304401</v>
      </c>
      <c r="AF23" s="272">
        <f>SUMIFS('Daily Activity'!K:K,'Daily Activity'!I:I,C23)</f>
        <v>440.07608695652198</v>
      </c>
      <c r="AG23" s="141"/>
      <c r="AH23" s="80"/>
      <c r="AI23" s="80"/>
      <c r="AJ23" s="80"/>
      <c r="AK23" s="15"/>
    </row>
    <row r="24" spans="1:46" ht="18" customHeight="1">
      <c r="A24" s="109"/>
      <c r="B24" s="126"/>
      <c r="C24" s="443" t="s">
        <v>7</v>
      </c>
      <c r="D24" s="444"/>
      <c r="E24" s="444"/>
      <c r="F24" s="445"/>
      <c r="G24" s="530">
        <f>SUMIFS('Care for Patients'!C:C,'Care for Patients'!B:B,C24)*100</f>
        <v>83.720930232499995</v>
      </c>
      <c r="H24" s="485"/>
      <c r="I24" s="486">
        <f>SUMIFS('Care for Patients'!D:D,'Care for Patients'!B:B,C24)*100</f>
        <v>83.636363636300004</v>
      </c>
      <c r="J24" s="486"/>
      <c r="K24" s="486">
        <f>SUMIFS('Care for Patients'!E:E,'Care for Patients'!B:B,C24)*100</f>
        <v>13.784204888400001</v>
      </c>
      <c r="L24" s="486"/>
      <c r="M24" s="130"/>
      <c r="N24" s="531">
        <f>SUMIFS('Care for Staff'!$B$3:$B$51,'Care for Staff'!$A$3:$A$51,C24)*100</f>
        <v>0.26496383243687294</v>
      </c>
      <c r="O24" s="580"/>
      <c r="P24" s="486">
        <f>'Care for Staff'!H14</f>
        <v>10.658203263778688</v>
      </c>
      <c r="Q24" s="486"/>
      <c r="R24" s="482">
        <f>('Care for Staff'!M14)*100</f>
        <v>20</v>
      </c>
      <c r="S24" s="483"/>
      <c r="T24" s="484"/>
      <c r="U24" s="465">
        <f>'Care for Staff'!I14</f>
        <v>4.72</v>
      </c>
      <c r="V24" s="465"/>
      <c r="W24" s="142"/>
      <c r="X24" s="463">
        <f>SUMIFS('Daily Activity'!B:B,'Daily Activity'!A:A,C24)</f>
        <v>226.79347826086999</v>
      </c>
      <c r="Y24" s="464"/>
      <c r="Z24" s="274">
        <f>SUMIFS('Daily Activity'!C:C,'Daily Activity'!A:A,C24)</f>
        <v>236.380434782609</v>
      </c>
      <c r="AA24" s="346">
        <f>SUMIFS('Daily Activity'!D:D,'Daily Activity'!A:A,C24)</f>
        <v>64.5</v>
      </c>
      <c r="AB24" s="274">
        <f>SUMIFS('Daily Activity'!E:E,'Daily Activity'!A:A,C24)</f>
        <v>72.423913043477995</v>
      </c>
      <c r="AC24" s="346">
        <f>SUMIFS('Daily Activity'!F:F,'Daily Activity'!A:A,C24)</f>
        <v>291.29347826087002</v>
      </c>
      <c r="AD24" s="274">
        <f>SUMIFS('Daily Activity'!G:G,'Daily Activity'!A:A,C24)</f>
        <v>308.804347826087</v>
      </c>
      <c r="AE24" s="346">
        <f>SUMIFS('Daily Activity'!J:J,'Daily Activity'!I:I,C24)</f>
        <v>255.97826086956499</v>
      </c>
      <c r="AF24" s="274">
        <f>SUMIFS('Daily Activity'!K:K,'Daily Activity'!I:I,C24)</f>
        <v>268.57608695652198</v>
      </c>
      <c r="AG24" s="141"/>
      <c r="AH24" s="80"/>
      <c r="AI24" s="80"/>
      <c r="AJ24" s="80"/>
      <c r="AK24" s="15"/>
    </row>
    <row r="25" spans="1:46" ht="18" customHeight="1">
      <c r="A25" s="109"/>
      <c r="B25" s="126"/>
      <c r="C25" s="443" t="s">
        <v>10</v>
      </c>
      <c r="D25" s="444"/>
      <c r="E25" s="444"/>
      <c r="F25" s="445"/>
      <c r="G25" s="530">
        <f>SUMIFS('Care for Patients'!C:C,'Care for Patients'!B:B,C25)*100</f>
        <v>83.684210526299992</v>
      </c>
      <c r="H25" s="485"/>
      <c r="I25" s="486">
        <f>SUMIFS('Care for Patients'!D:D,'Care for Patients'!B:B,C25)*100</f>
        <v>82.733812949600008</v>
      </c>
      <c r="J25" s="486"/>
      <c r="K25" s="486">
        <f>SUMIFS('Care for Patients'!E:E,'Care for Patients'!B:B,C25)*100</f>
        <v>16.325539443500002</v>
      </c>
      <c r="L25" s="486"/>
      <c r="M25" s="130"/>
      <c r="N25" s="531">
        <f>SUMIFS('Care for Staff'!$B$3:$B$51,'Care for Staff'!$A$3:$A$51,C25)*100</f>
        <v>0.4012036108324975</v>
      </c>
      <c r="O25" s="580"/>
      <c r="P25" s="486">
        <f>'Care for Staff'!H15</f>
        <v>9.3189696947105531</v>
      </c>
      <c r="Q25" s="486"/>
      <c r="R25" s="482">
        <f>('Care for Staff'!M15)*100</f>
        <v>30</v>
      </c>
      <c r="S25" s="483"/>
      <c r="T25" s="484"/>
      <c r="U25" s="465">
        <f>'Care for Staff'!I15</f>
        <v>3.97</v>
      </c>
      <c r="V25" s="465"/>
      <c r="W25" s="142"/>
      <c r="X25" s="463">
        <f>SUMIFS('Daily Activity'!B:B,'Daily Activity'!A:A,C25)</f>
        <v>152.73913043478299</v>
      </c>
      <c r="Y25" s="464"/>
      <c r="Z25" s="274">
        <f>SUMIFS('Daily Activity'!C:C,'Daily Activity'!A:A,C25)</f>
        <v>164.65217391304299</v>
      </c>
      <c r="AA25" s="346">
        <f>SUMIFS('Daily Activity'!D:D,'Daily Activity'!A:A,C25)</f>
        <v>37.152173913043001</v>
      </c>
      <c r="AB25" s="274">
        <f>SUMIFS('Daily Activity'!E:E,'Daily Activity'!A:A,C25)</f>
        <v>37.108695652172997</v>
      </c>
      <c r="AC25" s="346">
        <f>SUMIFS('Daily Activity'!F:F,'Daily Activity'!A:A,C25)</f>
        <v>189.89130434782601</v>
      </c>
      <c r="AD25" s="274">
        <f>SUMIFS('Daily Activity'!G:G,'Daily Activity'!A:A,C25)</f>
        <v>201.76086956521701</v>
      </c>
      <c r="AE25" s="346">
        <f>SUMIFS('Daily Activity'!J:J,'Daily Activity'!I:I,C25)</f>
        <v>162.173913043478</v>
      </c>
      <c r="AF25" s="274">
        <f>SUMIFS('Daily Activity'!K:K,'Daily Activity'!I:I,C25)</f>
        <v>171.5</v>
      </c>
      <c r="AG25" s="141"/>
      <c r="AH25" s="80"/>
      <c r="AI25" s="80"/>
      <c r="AJ25" s="80"/>
      <c r="AK25" s="15"/>
    </row>
    <row r="26" spans="1:46" ht="18" customHeight="1">
      <c r="A26" s="109"/>
      <c r="B26" s="126"/>
      <c r="C26" s="532" t="s">
        <v>107</v>
      </c>
      <c r="D26" s="451"/>
      <c r="E26" s="451"/>
      <c r="F26" s="533"/>
      <c r="G26" s="528">
        <f>SUMIFS('Care for Patients'!C:C,'Care for Patients'!B:B,C26)*100</f>
        <v>78.873239436600002</v>
      </c>
      <c r="H26" s="529"/>
      <c r="I26" s="475">
        <f>SUMIFS('Care for Patients'!D:D,'Care for Patients'!B:B,C26)*100</f>
        <v>80.246913580200001</v>
      </c>
      <c r="J26" s="475"/>
      <c r="K26" s="475">
        <f>SUMIFS('Care for Patients'!E:E,'Care for Patients'!B:B,C26)*100</f>
        <v>19.702511582500001</v>
      </c>
      <c r="L26" s="475"/>
      <c r="M26" s="164"/>
      <c r="N26" s="502">
        <f>SUMIFS('Care for Staff'!$B$3:$B$51,'Care for Staff'!$A$3:$A$51,C26)*100</f>
        <v>0.52153958485449103</v>
      </c>
      <c r="O26" s="503"/>
      <c r="P26" s="475">
        <f>'Care for Staff'!H16</f>
        <v>3.3408874510699191</v>
      </c>
      <c r="Q26" s="475"/>
      <c r="R26" s="476">
        <f>('Care for Staff'!M16)*100</f>
        <v>38</v>
      </c>
      <c r="S26" s="477"/>
      <c r="T26" s="478"/>
      <c r="U26" s="466">
        <f>'Care for Staff'!I16</f>
        <v>2.15</v>
      </c>
      <c r="V26" s="466"/>
      <c r="W26" s="165"/>
      <c r="X26" s="461">
        <f>SUMIFS('Daily Activity'!B:B,'Daily Activity'!A:A,C26)</f>
        <v>186.554347826087</v>
      </c>
      <c r="Y26" s="462"/>
      <c r="Z26" s="272">
        <f>SUMIFS('Daily Activity'!C:C,'Daily Activity'!A:A,C26)</f>
        <v>190.48913043478299</v>
      </c>
      <c r="AA26" s="345">
        <f>SUMIFS('Daily Activity'!D:D,'Daily Activity'!A:A,C26)</f>
        <v>56.728260869564998</v>
      </c>
      <c r="AB26" s="272">
        <f>SUMIFS('Daily Activity'!E:E,'Daily Activity'!A:A,C26)</f>
        <v>56.543478260869001</v>
      </c>
      <c r="AC26" s="345">
        <f>SUMIFS('Daily Activity'!F:F,'Daily Activity'!A:A,C26)</f>
        <v>243.28260869565199</v>
      </c>
      <c r="AD26" s="272">
        <f>SUMIFS('Daily Activity'!G:G,'Daily Activity'!A:A,C26)</f>
        <v>247.03260869565199</v>
      </c>
      <c r="AE26" s="345">
        <f>SUMIFS('Daily Activity'!J:J,'Daily Activity'!I:I,C26)</f>
        <v>206.565217391304</v>
      </c>
      <c r="AF26" s="272">
        <f>SUMIFS('Daily Activity'!K:K,'Daily Activity'!I:I,C26)</f>
        <v>201.130434782609</v>
      </c>
      <c r="AG26" s="141"/>
      <c r="AH26" s="80"/>
      <c r="AI26" s="80"/>
      <c r="AJ26" s="80"/>
      <c r="AK26" s="15"/>
    </row>
    <row r="27" spans="1:46" ht="18" customHeight="1">
      <c r="A27" s="109"/>
      <c r="B27" s="126"/>
      <c r="C27" s="443" t="s">
        <v>2</v>
      </c>
      <c r="D27" s="444" t="s">
        <v>2</v>
      </c>
      <c r="E27" s="444"/>
      <c r="F27" s="445"/>
      <c r="G27" s="530">
        <f>SUMIFS('Care for Patients'!C:C,'Care for Patients'!B:B,C27)*100</f>
        <v>90</v>
      </c>
      <c r="H27" s="485"/>
      <c r="I27" s="486">
        <f>SUMIFS('Care for Patients'!D:D,'Care for Patients'!B:B,C27)*100</f>
        <v>82.608695652099996</v>
      </c>
      <c r="J27" s="486"/>
      <c r="K27" s="486">
        <f>SUMIFS('Care for Patients'!E:E,'Care for Patients'!B:B,C27)*100</f>
        <v>21.088435374100001</v>
      </c>
      <c r="L27" s="486"/>
      <c r="M27" s="130"/>
      <c r="N27" s="531">
        <f>SUMIFS('Care for Staff'!$B$3:$B$51,'Care for Staff'!$A$3:$A$51,C27)*100</f>
        <v>0.60523528521712888</v>
      </c>
      <c r="O27" s="580"/>
      <c r="P27" s="486">
        <f>'Care for Staff'!H17</f>
        <v>4.2087542087542094</v>
      </c>
      <c r="Q27" s="486"/>
      <c r="R27" s="482">
        <f>('Care for Staff'!M17)*100</f>
        <v>38</v>
      </c>
      <c r="S27" s="483"/>
      <c r="T27" s="484"/>
      <c r="U27" s="465">
        <f>'Care for Staff'!I17</f>
        <v>2.12</v>
      </c>
      <c r="V27" s="465"/>
      <c r="W27" s="142"/>
      <c r="X27" s="463">
        <f>SUMIFS('Daily Activity'!B:B,'Daily Activity'!A:A,C27)</f>
        <v>175.434782608696</v>
      </c>
      <c r="Y27" s="464"/>
      <c r="Z27" s="274">
        <f>SUMIFS('Daily Activity'!C:C,'Daily Activity'!A:A,C27)</f>
        <v>179.195652173913</v>
      </c>
      <c r="AA27" s="346">
        <f>SUMIFS('Daily Activity'!D:D,'Daily Activity'!A:A,C27)</f>
        <v>50.423913043478002</v>
      </c>
      <c r="AB27" s="274">
        <f>SUMIFS('Daily Activity'!E:E,'Daily Activity'!A:A,C27)</f>
        <v>50.206521739129997</v>
      </c>
      <c r="AC27" s="346">
        <f>SUMIFS('Daily Activity'!F:F,'Daily Activity'!A:A,C27)</f>
        <v>225.85869565217399</v>
      </c>
      <c r="AD27" s="274">
        <f>SUMIFS('Daily Activity'!G:G,'Daily Activity'!A:A,C27)</f>
        <v>229.40217391304299</v>
      </c>
      <c r="AE27" s="346">
        <f>SUMIFS('Daily Activity'!J:J,'Daily Activity'!I:I,C27)</f>
        <v>191.89130434782601</v>
      </c>
      <c r="AF27" s="274">
        <f>SUMIFS('Daily Activity'!K:K,'Daily Activity'!I:I,C27)</f>
        <v>186.45652173913001</v>
      </c>
      <c r="AG27" s="141"/>
      <c r="AH27" s="80"/>
      <c r="AI27" s="80"/>
      <c r="AJ27" s="80"/>
      <c r="AK27" s="15"/>
    </row>
    <row r="28" spans="1:46" ht="18" customHeight="1">
      <c r="A28" s="109"/>
      <c r="B28" s="126"/>
      <c r="C28" s="443" t="s">
        <v>6</v>
      </c>
      <c r="D28" s="444" t="s">
        <v>6</v>
      </c>
      <c r="E28" s="444"/>
      <c r="F28" s="445"/>
      <c r="G28" s="530">
        <f>SUMIFS('Care for Patients'!C:C,'Care for Patients'!B:B,C28)*100</f>
        <v>78.325123152700002</v>
      </c>
      <c r="H28" s="485"/>
      <c r="I28" s="486">
        <f>SUMIFS('Care for Patients'!D:D,'Care for Patients'!B:B,C28)*100</f>
        <v>79.85611510790001</v>
      </c>
      <c r="J28" s="486"/>
      <c r="K28" s="486">
        <f>SUMIFS('Care for Patients'!E:E,'Care for Patients'!B:B,C28)*100</f>
        <v>19.623759824699999</v>
      </c>
      <c r="L28" s="486"/>
      <c r="M28" s="130"/>
      <c r="N28" s="531">
        <f>SUMIFS('Care for Staff'!$B$3:$B$51,'Care for Staff'!$A$3:$A$51,C28)*100</f>
        <v>0</v>
      </c>
      <c r="O28" s="580"/>
      <c r="P28" s="486">
        <f>'Care for Staff'!H18</f>
        <v>0</v>
      </c>
      <c r="Q28" s="486"/>
      <c r="R28" s="482">
        <f>('Care for Staff'!M18)*100</f>
        <v>43</v>
      </c>
      <c r="S28" s="483"/>
      <c r="T28" s="484"/>
      <c r="U28" s="465">
        <f>'Care for Staff'!I18</f>
        <v>2.31</v>
      </c>
      <c r="V28" s="465"/>
      <c r="W28" s="142"/>
      <c r="X28" s="463">
        <f>SUMIFS('Daily Activity'!B:B,'Daily Activity'!A:A,C28)</f>
        <v>11.119565217390999</v>
      </c>
      <c r="Y28" s="464"/>
      <c r="Z28" s="274">
        <f>SUMIFS('Daily Activity'!C:C,'Daily Activity'!A:A,C28)</f>
        <v>11.293478260869</v>
      </c>
      <c r="AA28" s="346">
        <f>SUMIFS('Daily Activity'!D:D,'Daily Activity'!A:A,C28)</f>
        <v>6.3043478260860004</v>
      </c>
      <c r="AB28" s="274">
        <f>SUMIFS('Daily Activity'!E:E,'Daily Activity'!A:A,C28)</f>
        <v>6.3369565217390003</v>
      </c>
      <c r="AC28" s="346">
        <f>SUMIFS('Daily Activity'!F:F,'Daily Activity'!A:A,C28)</f>
        <v>17.423913043477999</v>
      </c>
      <c r="AD28" s="274">
        <f>SUMIFS('Daily Activity'!G:G,'Daily Activity'!A:A,C28)</f>
        <v>17.630434782607999</v>
      </c>
      <c r="AE28" s="346">
        <f>SUMIFS('Daily Activity'!J:J,'Daily Activity'!I:I,C28)</f>
        <v>14.673913043478001</v>
      </c>
      <c r="AF28" s="274">
        <f>SUMIFS('Daily Activity'!K:K,'Daily Activity'!I:I,C28)</f>
        <v>14.673913043478001</v>
      </c>
      <c r="AG28" s="141"/>
      <c r="AH28" s="80"/>
      <c r="AI28" s="80"/>
      <c r="AJ28" s="80"/>
      <c r="AK28" s="15"/>
    </row>
    <row r="29" spans="1:46" ht="18" customHeight="1">
      <c r="A29" s="109"/>
      <c r="B29" s="127"/>
      <c r="C29" s="532" t="s">
        <v>108</v>
      </c>
      <c r="D29" s="451"/>
      <c r="E29" s="451"/>
      <c r="F29" s="533"/>
      <c r="G29" s="528">
        <f>SUMIFS('Care for Patients'!C:C,'Care for Patients'!B:B,C29)*100</f>
        <v>78.043478260800001</v>
      </c>
      <c r="H29" s="529"/>
      <c r="I29" s="475">
        <f>SUMIFS('Care for Patients'!D:D,'Care for Patients'!B:B,C29)*100</f>
        <v>80.733944954099996</v>
      </c>
      <c r="J29" s="475"/>
      <c r="K29" s="475">
        <f>SUMIFS('Care for Patients'!E:E,'Care for Patients'!B:B,C29)*100</f>
        <v>16.249860568800003</v>
      </c>
      <c r="L29" s="475"/>
      <c r="M29" s="130"/>
      <c r="N29" s="502">
        <f>SUMIFS('Care for Staff'!$B$3:$B$51,'Care for Staff'!$A$3:$A$51,C29)*100</f>
        <v>0.38149495155014163</v>
      </c>
      <c r="O29" s="503"/>
      <c r="P29" s="475">
        <f>'Care for Staff'!H19</f>
        <v>7.4231107637289337</v>
      </c>
      <c r="Q29" s="475"/>
      <c r="R29" s="476">
        <f>('Care for Staff'!M19)*100</f>
        <v>33</v>
      </c>
      <c r="S29" s="477"/>
      <c r="T29" s="478"/>
      <c r="U29" s="466">
        <f>'Care for Staff'!I19</f>
        <v>2.42</v>
      </c>
      <c r="V29" s="466"/>
      <c r="W29" s="142"/>
      <c r="X29" s="461">
        <f>SUMIFS('Daily Activity'!B:B,'Daily Activity'!A:A,C29)</f>
        <v>443.73913043478302</v>
      </c>
      <c r="Y29" s="462"/>
      <c r="Z29" s="272">
        <f>SUMIFS('Daily Activity'!C:C,'Daily Activity'!A:A,C29)</f>
        <v>482.60869565217399</v>
      </c>
      <c r="AA29" s="345">
        <f>SUMIFS('Daily Activity'!D:D,'Daily Activity'!A:A,C29)</f>
        <v>190.25</v>
      </c>
      <c r="AB29" s="272">
        <f>SUMIFS('Daily Activity'!E:E,'Daily Activity'!A:A,C29)</f>
        <v>185.91304347826099</v>
      </c>
      <c r="AC29" s="345">
        <f>SUMIFS('Daily Activity'!F:F,'Daily Activity'!A:A,C29)</f>
        <v>633.98913043478296</v>
      </c>
      <c r="AD29" s="272">
        <f>SUMIFS('Daily Activity'!G:G,'Daily Activity'!A:A,C29)</f>
        <v>668.52173913043498</v>
      </c>
      <c r="AE29" s="345">
        <f>SUMIFS('Daily Activity'!J:J,'Daily Activity'!I:I,C29)</f>
        <v>577.81521739130403</v>
      </c>
      <c r="AF29" s="272">
        <f>SUMIFS('Daily Activity'!K:K,'Daily Activity'!I:I,C29)</f>
        <v>615.195652173913</v>
      </c>
      <c r="AG29" s="141"/>
      <c r="AH29" s="80"/>
      <c r="AI29" s="80"/>
      <c r="AJ29" s="80"/>
      <c r="AK29" s="15"/>
    </row>
    <row r="30" spans="1:46" ht="18" customHeight="1">
      <c r="A30" s="109"/>
      <c r="B30" s="127"/>
      <c r="C30" s="443" t="s">
        <v>110</v>
      </c>
      <c r="D30" s="444" t="s">
        <v>110</v>
      </c>
      <c r="E30" s="444"/>
      <c r="F30" s="445"/>
      <c r="G30" s="530">
        <f>SUMIFS('Care for Patients'!C:C,'Care for Patients'!B:B,C30)*100</f>
        <v>80.708661417299993</v>
      </c>
      <c r="H30" s="485"/>
      <c r="I30" s="485">
        <f>SUMIFS('Care for Patients'!D:D,'Care for Patients'!B:B,C30)*100</f>
        <v>81.159420289799996</v>
      </c>
      <c r="J30" s="486"/>
      <c r="K30" s="485">
        <f>SUMIFS('Care for Patients'!E:E,'Care for Patients'!B:B,C30)*100</f>
        <v>16.8866596268</v>
      </c>
      <c r="L30" s="486"/>
      <c r="M30" s="130"/>
      <c r="N30" s="531">
        <f>SUMIFS('Care for Staff'!$B$3:$B$51,'Care for Staff'!$A$3:$A$51,C30)*100</f>
        <v>0.85895894176258381</v>
      </c>
      <c r="O30" s="467"/>
      <c r="P30" s="485">
        <f>'Care for Staff'!H20</f>
        <v>7.6774071624303124</v>
      </c>
      <c r="Q30" s="486"/>
      <c r="R30" s="482">
        <f>('Care for Staff'!M20)*100</f>
        <v>37</v>
      </c>
      <c r="S30" s="483"/>
      <c r="T30" s="484"/>
      <c r="U30" s="467">
        <f>'Care for Staff'!I20</f>
        <v>2.64</v>
      </c>
      <c r="V30" s="465"/>
      <c r="W30" s="142"/>
      <c r="X30" s="463">
        <f>SUMIFS('Daily Activity'!B:B,'Daily Activity'!A:A,C30)</f>
        <v>230.27173913043501</v>
      </c>
      <c r="Y30" s="464"/>
      <c r="Z30" s="274">
        <f>SUMIFS('Daily Activity'!C:C,'Daily Activity'!A:A,C30)</f>
        <v>259.945652173913</v>
      </c>
      <c r="AA30" s="346">
        <f>SUMIFS('Daily Activity'!D:D,'Daily Activity'!A:A,C30)</f>
        <v>106.076086956522</v>
      </c>
      <c r="AB30" s="274">
        <f>SUMIFS('Daily Activity'!E:E,'Daily Activity'!A:A,C30)</f>
        <v>95.891304347825994</v>
      </c>
      <c r="AC30" s="346">
        <f>SUMIFS('Daily Activity'!F:F,'Daily Activity'!A:A,C30)</f>
        <v>336.34782608695701</v>
      </c>
      <c r="AD30" s="274">
        <f>SUMIFS('Daily Activity'!G:G,'Daily Activity'!A:A,C30)</f>
        <v>355.83695652173901</v>
      </c>
      <c r="AE30" s="346">
        <f>SUMIFS('Daily Activity'!J:J,'Daily Activity'!I:I,C30)</f>
        <v>296.945652173913</v>
      </c>
      <c r="AF30" s="274">
        <f>SUMIFS('Daily Activity'!K:K,'Daily Activity'!I:I,C30)</f>
        <v>318.57608695652198</v>
      </c>
      <c r="AG30" s="141"/>
      <c r="AH30" s="80"/>
      <c r="AI30" s="80"/>
      <c r="AJ30" s="80"/>
      <c r="AK30" s="15"/>
    </row>
    <row r="31" spans="1:46" ht="18" customHeight="1">
      <c r="A31" s="109"/>
      <c r="B31" s="127"/>
      <c r="C31" s="443" t="s">
        <v>132</v>
      </c>
      <c r="D31" s="444" t="s">
        <v>132</v>
      </c>
      <c r="E31" s="444"/>
      <c r="F31" s="445"/>
      <c r="G31" s="530">
        <f>SUMIFS('Care for Patients'!C:C,'Care for Patients'!B:B,C31)*100</f>
        <v>74.757281553300004</v>
      </c>
      <c r="H31" s="485"/>
      <c r="I31" s="485">
        <f>SUMIFS('Care for Patients'!D:D,'Care for Patients'!B:B,C31)*100</f>
        <v>80.349344978100007</v>
      </c>
      <c r="J31" s="486"/>
      <c r="K31" s="485">
        <f>SUMIFS('Care for Patients'!E:E,'Care for Patients'!B:B,C31)*100</f>
        <v>15.594877132599999</v>
      </c>
      <c r="L31" s="486"/>
      <c r="M31" s="130"/>
      <c r="N31" s="531">
        <f>SUMIFS('Care for Staff'!$B$3:$B$51,'Care for Staff'!$A$3:$A$51,C31)*100</f>
        <v>0</v>
      </c>
      <c r="O31" s="467"/>
      <c r="P31" s="485">
        <f>'Care for Staff'!H21</f>
        <v>12.495909077385379</v>
      </c>
      <c r="Q31" s="486"/>
      <c r="R31" s="482">
        <f>('Care for Staff'!M21)*100</f>
        <v>30</v>
      </c>
      <c r="S31" s="483"/>
      <c r="T31" s="484"/>
      <c r="U31" s="467">
        <f>'Care for Staff'!I21</f>
        <v>1.92</v>
      </c>
      <c r="V31" s="465"/>
      <c r="W31" s="142"/>
      <c r="X31" s="463">
        <f>SUMIFS('Daily Activity'!B:B,'Daily Activity'!A:A,C31)</f>
        <v>213.46739130434801</v>
      </c>
      <c r="Y31" s="464"/>
      <c r="Z31" s="274">
        <f>SUMIFS('Daily Activity'!C:C,'Daily Activity'!A:A,C31)</f>
        <v>222.66304347826099</v>
      </c>
      <c r="AA31" s="346">
        <f>SUMIFS('Daily Activity'!D:D,'Daily Activity'!A:A,C31)</f>
        <v>84.173913043477995</v>
      </c>
      <c r="AB31" s="274">
        <f>SUMIFS('Daily Activity'!E:E,'Daily Activity'!A:A,C31)</f>
        <v>90.021739130434</v>
      </c>
      <c r="AC31" s="346">
        <f>SUMIFS('Daily Activity'!F:F,'Daily Activity'!A:A,C31)</f>
        <v>297.64130434782601</v>
      </c>
      <c r="AD31" s="274">
        <f>SUMIFS('Daily Activity'!G:G,'Daily Activity'!A:A,C31)</f>
        <v>312.68478260869603</v>
      </c>
      <c r="AE31" s="346">
        <f>SUMIFS('Daily Activity'!J:J,'Daily Activity'!I:I,C31)</f>
        <v>280.86956521739103</v>
      </c>
      <c r="AF31" s="274">
        <f>SUMIFS('Daily Activity'!K:K,'Daily Activity'!I:I,C31)</f>
        <v>296.61956521739103</v>
      </c>
      <c r="AG31" s="141"/>
      <c r="AH31" s="80"/>
      <c r="AI31" s="80"/>
      <c r="AJ31" s="80"/>
      <c r="AK31" s="15"/>
    </row>
    <row r="32" spans="1:46" ht="18" customHeight="1">
      <c r="A32" s="109"/>
      <c r="B32" s="127"/>
      <c r="C32" s="532" t="s">
        <v>109</v>
      </c>
      <c r="D32" s="451"/>
      <c r="E32" s="451"/>
      <c r="F32" s="533"/>
      <c r="G32" s="528">
        <f>SUMIFS('Care for Patients'!C:C,'Care for Patients'!B:B,C32)*100</f>
        <v>75.416133162599991</v>
      </c>
      <c r="H32" s="529"/>
      <c r="I32" s="475">
        <f>SUMIFS('Care for Patients'!D:D,'Care for Patients'!B:B,C32)*100</f>
        <v>74.871794871700004</v>
      </c>
      <c r="J32" s="475"/>
      <c r="K32" s="475">
        <f>SUMIFS('Care for Patients'!E:E,'Care for Patients'!B:B,C32)*100</f>
        <v>13.470834121700001</v>
      </c>
      <c r="L32" s="475"/>
      <c r="M32" s="130"/>
      <c r="N32" s="502">
        <f>SUMIFS('Care for Staff'!$B$3:$B$51,'Care for Staff'!$A$3:$A$51,"Metro South Region")*100</f>
        <v>0.42336448598130894</v>
      </c>
      <c r="O32" s="503"/>
      <c r="P32" s="475">
        <f>'Care for Staff'!H22</f>
        <v>10.517921582201382</v>
      </c>
      <c r="Q32" s="475"/>
      <c r="R32" s="476">
        <f>('Care for Staff'!M22)*100</f>
        <v>24</v>
      </c>
      <c r="S32" s="477"/>
      <c r="T32" s="478"/>
      <c r="U32" s="466">
        <f>'Care for Staff'!I22</f>
        <v>2.25</v>
      </c>
      <c r="V32" s="466"/>
      <c r="W32" s="142"/>
      <c r="X32" s="461">
        <f>SUMIFS('Daily Activity'!B:B,'Daily Activity'!A:A,C32)</f>
        <v>643.75</v>
      </c>
      <c r="Y32" s="462"/>
      <c r="Z32" s="272">
        <f>SUMIFS('Daily Activity'!C:C,'Daily Activity'!A:A,C32)</f>
        <v>685.83695652173901</v>
      </c>
      <c r="AA32" s="345">
        <f>SUMIFS('Daily Activity'!D:D,'Daily Activity'!A:A,C32)</f>
        <v>265.63043478260897</v>
      </c>
      <c r="AB32" s="272">
        <f>SUMIFS('Daily Activity'!E:E,'Daily Activity'!A:A,C32)</f>
        <v>257.53260869565202</v>
      </c>
      <c r="AC32" s="345">
        <f>SUMIFS('Daily Activity'!F:F,'Daily Activity'!A:A,C32)</f>
        <v>909.38043478260897</v>
      </c>
      <c r="AD32" s="272">
        <f>SUMIFS('Daily Activity'!G:G,'Daily Activity'!A:A,C32)</f>
        <v>943.36956521739103</v>
      </c>
      <c r="AE32" s="345">
        <f>SUMIFS('Daily Activity'!J:J,'Daily Activity'!I:I,C32)</f>
        <v>833.83695652173901</v>
      </c>
      <c r="AF32" s="272">
        <f>SUMIFS('Daily Activity'!K:K,'Daily Activity'!I:I,C32)</f>
        <v>828.95652173913004</v>
      </c>
      <c r="AG32" s="141"/>
      <c r="AH32" s="80"/>
      <c r="AI32" s="80"/>
      <c r="AJ32" s="80"/>
      <c r="AK32" s="15"/>
    </row>
    <row r="33" spans="1:41" s="71" customFormat="1" ht="18" customHeight="1">
      <c r="A33" s="109"/>
      <c r="B33" s="127"/>
      <c r="C33" s="443" t="s">
        <v>111</v>
      </c>
      <c r="D33" s="444" t="s">
        <v>111</v>
      </c>
      <c r="E33" s="444"/>
      <c r="F33" s="445"/>
      <c r="G33" s="530">
        <f>SUMIFS('Care for Patients'!C:C,'Care for Patients'!B:B,C33)*100</f>
        <v>77.556818181799997</v>
      </c>
      <c r="H33" s="485"/>
      <c r="I33" s="485">
        <f>SUMIFS('Care for Patients'!D:D,'Care for Patients'!B:B,C33)*100</f>
        <v>74.074074073999995</v>
      </c>
      <c r="J33" s="486"/>
      <c r="K33" s="485">
        <f>SUMIFS('Care for Patients'!E:E,'Care for Patients'!B:B,C33)*100</f>
        <v>14.067209501100001</v>
      </c>
      <c r="L33" s="486"/>
      <c r="M33" s="130"/>
      <c r="N33" s="531">
        <f>SUMIFS('Care for Staff'!$B$3:$B$51,'Care for Staff'!$A$3:$A$51,C33)*100</f>
        <v>0</v>
      </c>
      <c r="O33" s="467"/>
      <c r="P33" s="485">
        <f>'Care for Staff'!H23</f>
        <v>16.025286797374061</v>
      </c>
      <c r="Q33" s="486"/>
      <c r="R33" s="482">
        <f>('Care for Staff'!M23)*100</f>
        <v>22</v>
      </c>
      <c r="S33" s="483"/>
      <c r="T33" s="484"/>
      <c r="U33" s="467">
        <f>'Care for Staff'!I23</f>
        <v>1.96</v>
      </c>
      <c r="V33" s="465"/>
      <c r="W33" s="142"/>
      <c r="X33" s="463">
        <f>SUMIFS('Daily Activity'!B:B,'Daily Activity'!A:A,C33)</f>
        <v>248.27173913043501</v>
      </c>
      <c r="Y33" s="464"/>
      <c r="Z33" s="274">
        <f>SUMIFS('Daily Activity'!C:C,'Daily Activity'!A:A,C33)</f>
        <v>270.14130434782601</v>
      </c>
      <c r="AA33" s="346">
        <f>SUMIFS('Daily Activity'!D:D,'Daily Activity'!A:A,C33)</f>
        <v>92.532608695652002</v>
      </c>
      <c r="AB33" s="274">
        <f>SUMIFS('Daily Activity'!E:E,'Daily Activity'!A:A,C33)</f>
        <v>94.913043478259993</v>
      </c>
      <c r="AC33" s="346">
        <f>SUMIFS('Daily Activity'!F:F,'Daily Activity'!A:A,C33)</f>
        <v>340.804347826087</v>
      </c>
      <c r="AD33" s="274">
        <f>SUMIFS('Daily Activity'!G:G,'Daily Activity'!A:A,C33)</f>
        <v>365.054347826087</v>
      </c>
      <c r="AE33" s="346">
        <f>SUMIFS('Daily Activity'!J:J,'Daily Activity'!I:I,C33)</f>
        <v>306.33695652173901</v>
      </c>
      <c r="AF33" s="274">
        <f>SUMIFS('Daily Activity'!K:K,'Daily Activity'!I:I,C33)</f>
        <v>294.32608695652198</v>
      </c>
      <c r="AG33" s="141"/>
      <c r="AH33" s="80"/>
      <c r="AI33" s="80"/>
      <c r="AJ33" s="80"/>
      <c r="AK33" s="15"/>
      <c r="AO33" s="71" t="s">
        <v>12</v>
      </c>
    </row>
    <row r="34" spans="1:41" s="71" customFormat="1" ht="18" customHeight="1">
      <c r="A34" s="109"/>
      <c r="B34" s="127"/>
      <c r="C34" s="443" t="s">
        <v>112</v>
      </c>
      <c r="D34" s="444" t="s">
        <v>112</v>
      </c>
      <c r="E34" s="444"/>
      <c r="F34" s="445"/>
      <c r="G34" s="530">
        <f>SUMIFS('Care for Patients'!C:C,'Care for Patients'!B:B,C34)*100</f>
        <v>76.170212765900004</v>
      </c>
      <c r="H34" s="485"/>
      <c r="I34" s="485">
        <f>SUMIFS('Care for Patients'!D:D,'Care for Patients'!B:B,C34)*100</f>
        <v>75</v>
      </c>
      <c r="J34" s="486"/>
      <c r="K34" s="485">
        <f>SUMIFS('Care for Patients'!E:E,'Care for Patients'!B:B,C34)*100</f>
        <v>11.9906367935</v>
      </c>
      <c r="L34" s="486"/>
      <c r="M34" s="130"/>
      <c r="N34" s="531">
        <f>SUMIFS('Care for Staff'!$B$3:$B$51,'Care for Staff'!$A$3:$A$51,C34)*100</f>
        <v>0.65914597608316217</v>
      </c>
      <c r="O34" s="467"/>
      <c r="P34" s="485">
        <f>'Care for Staff'!H24</f>
        <v>4.3128777137435241</v>
      </c>
      <c r="Q34" s="486"/>
      <c r="R34" s="482">
        <f>('Care for Staff'!M24)*100</f>
        <v>24</v>
      </c>
      <c r="S34" s="483"/>
      <c r="T34" s="484"/>
      <c r="U34" s="467">
        <f>'Care for Staff'!I24</f>
        <v>1.17</v>
      </c>
      <c r="V34" s="465"/>
      <c r="W34" s="142"/>
      <c r="X34" s="463">
        <f>SUMIFS('Daily Activity'!B:B,'Daily Activity'!A:A,C34)</f>
        <v>235.54347826086999</v>
      </c>
      <c r="Y34" s="464"/>
      <c r="Z34" s="274">
        <f>SUMIFS('Daily Activity'!C:C,'Daily Activity'!A:A,C34)</f>
        <v>247.03260869565199</v>
      </c>
      <c r="AA34" s="346">
        <f>SUMIFS('Daily Activity'!D:D,'Daily Activity'!A:A,C34)</f>
        <v>116.95652173913</v>
      </c>
      <c r="AB34" s="274">
        <f>SUMIFS('Daily Activity'!E:E,'Daily Activity'!A:A,C34)</f>
        <v>107.304347826087</v>
      </c>
      <c r="AC34" s="346">
        <f>SUMIFS('Daily Activity'!F:F,'Daily Activity'!A:A,C34)</f>
        <v>352.5</v>
      </c>
      <c r="AD34" s="274">
        <f>SUMIFS('Daily Activity'!G:G,'Daily Activity'!A:A,C34)</f>
        <v>354.33695652173901</v>
      </c>
      <c r="AE34" s="346">
        <f>SUMIFS('Daily Activity'!J:J,'Daily Activity'!I:I,C34)</f>
        <v>326.25</v>
      </c>
      <c r="AF34" s="274">
        <f>SUMIFS('Daily Activity'!K:K,'Daily Activity'!I:I,C34)</f>
        <v>327.83695652173901</v>
      </c>
      <c r="AG34" s="141"/>
      <c r="AH34" s="80"/>
      <c r="AI34" s="80"/>
      <c r="AJ34" s="80"/>
      <c r="AK34" s="15"/>
    </row>
    <row r="35" spans="1:41" s="71" customFormat="1" ht="18" customHeight="1">
      <c r="A35" s="109"/>
      <c r="B35" s="127"/>
      <c r="C35" s="443" t="s">
        <v>9</v>
      </c>
      <c r="D35" s="444" t="s">
        <v>9</v>
      </c>
      <c r="E35" s="444"/>
      <c r="F35" s="445"/>
      <c r="G35" s="530">
        <f>SUMIFS('Care for Patients'!C:C,'Care for Patients'!B:B,C35)*100</f>
        <v>70.618556701000003</v>
      </c>
      <c r="H35" s="485"/>
      <c r="I35" s="485">
        <f>SUMIFS('Care for Patients'!D:D,'Care for Patients'!B:B,C35)*100</f>
        <v>75.757575757499993</v>
      </c>
      <c r="J35" s="486"/>
      <c r="K35" s="485">
        <f>SUMIFS('Care for Patients'!E:E,'Care for Patients'!B:B,C35)*100</f>
        <v>14.654999665999998</v>
      </c>
      <c r="L35" s="486"/>
      <c r="M35" s="130"/>
      <c r="N35" s="531">
        <f>SUMIFS('Care for Staff'!$B$3:$B51,'Care for Staff'!$A$3:$A$51,C35)*100</f>
        <v>0.72727272727272785</v>
      </c>
      <c r="O35" s="580"/>
      <c r="P35" s="486">
        <f>'Care for Staff'!H25</f>
        <v>13.646702047005308</v>
      </c>
      <c r="Q35" s="486"/>
      <c r="R35" s="482">
        <f>('Care for Staff'!M25)*100</f>
        <v>24</v>
      </c>
      <c r="S35" s="483"/>
      <c r="T35" s="484"/>
      <c r="U35" s="465">
        <f>'Care for Staff'!I25</f>
        <v>4.0999999999999996</v>
      </c>
      <c r="V35" s="465"/>
      <c r="W35" s="142"/>
      <c r="X35" s="463">
        <f>SUMIFS('Daily Activity'!B:B,'Daily Activity'!A:A,C35)</f>
        <v>159.934782608696</v>
      </c>
      <c r="Y35" s="464"/>
      <c r="Z35" s="274">
        <f>SUMIFS('Daily Activity'!C:C,'Daily Activity'!A:A,C35)</f>
        <v>168.66304347826099</v>
      </c>
      <c r="AA35" s="346">
        <f>SUMIFS('Daily Activity'!D:D,'Daily Activity'!A:A,C35)</f>
        <v>56.141304347826001</v>
      </c>
      <c r="AB35" s="274">
        <f>SUMIFS('Daily Activity'!E:E,'Daily Activity'!A:A,C35)</f>
        <v>55.315217391304003</v>
      </c>
      <c r="AC35" s="346">
        <f>SUMIFS('Daily Activity'!F:F,'Daily Activity'!A:A,C35)</f>
        <v>216.076086956522</v>
      </c>
      <c r="AD35" s="274">
        <f>SUMIFS('Daily Activity'!G:G,'Daily Activity'!A:A,C35)</f>
        <v>223.97826086956499</v>
      </c>
      <c r="AE35" s="346">
        <f>SUMIFS('Daily Activity'!J:J,'Daily Activity'!I:I,C35)</f>
        <v>201.25</v>
      </c>
      <c r="AF35" s="274">
        <f>SUMIFS('Daily Activity'!K:K,'Daily Activity'!I:I,C35)</f>
        <v>206.79347826086999</v>
      </c>
      <c r="AG35" s="141"/>
      <c r="AH35" s="80"/>
      <c r="AI35" s="80"/>
      <c r="AJ35" s="80"/>
      <c r="AK35" s="15"/>
    </row>
    <row r="36" spans="1:41" s="72" customFormat="1" ht="18" customHeight="1">
      <c r="A36" s="109"/>
      <c r="B36" s="127"/>
      <c r="C36" s="532" t="s">
        <v>113</v>
      </c>
      <c r="D36" s="451"/>
      <c r="E36" s="451"/>
      <c r="F36" s="533"/>
      <c r="G36" s="528">
        <f>SUMIFS('Care for Patients'!C:C,'Care for Patients'!B:B,C36)*100</f>
        <v>75.932203389800009</v>
      </c>
      <c r="H36" s="529"/>
      <c r="I36" s="475">
        <f>SUMIFS('Care for Patients'!D:D,'Care for Patients'!B:B,C36)*100</f>
        <v>86.738351254400001</v>
      </c>
      <c r="J36" s="475"/>
      <c r="K36" s="475">
        <f>SUMIFS('Care for Patients'!E:E,'Care for Patients'!B:B,C36)*100</f>
        <v>14.134455000300001</v>
      </c>
      <c r="L36" s="475"/>
      <c r="M36" s="130"/>
      <c r="N36" s="502">
        <f>SUMIFS('Care for Staff'!$B$3:$B$51,'Care for Staff'!$A$3:$A$51,C36)*100</f>
        <v>0.45047876464056008</v>
      </c>
      <c r="O36" s="503"/>
      <c r="P36" s="475">
        <f>'Care for Staff'!H26</f>
        <v>9.733963295470712</v>
      </c>
      <c r="Q36" s="475"/>
      <c r="R36" s="476">
        <f>('Care for Staff'!M26)*100</f>
        <v>30</v>
      </c>
      <c r="S36" s="477"/>
      <c r="T36" s="478"/>
      <c r="U36" s="466">
        <f>'Care for Staff'!I26</f>
        <v>1.75</v>
      </c>
      <c r="V36" s="466"/>
      <c r="W36" s="142"/>
      <c r="X36" s="461">
        <f>SUMIFS('Daily Activity'!B:B,'Daily Activity'!A:A,C36)</f>
        <v>280.304347826087</v>
      </c>
      <c r="Y36" s="462"/>
      <c r="Z36" s="272">
        <f>SUMIFS('Daily Activity'!C:C,'Daily Activity'!A:A,C36)</f>
        <v>296.39130434782601</v>
      </c>
      <c r="AA36" s="345">
        <f>SUMIFS('Daily Activity'!D:D,'Daily Activity'!A:A,C36)</f>
        <v>76.108695652172997</v>
      </c>
      <c r="AB36" s="272">
        <f>SUMIFS('Daily Activity'!E:E,'Daily Activity'!A:A,C36)</f>
        <v>78.706521739129997</v>
      </c>
      <c r="AC36" s="345">
        <f>SUMIFS('Daily Activity'!F:F,'Daily Activity'!A:A,C36)</f>
        <v>356.41304347826099</v>
      </c>
      <c r="AD36" s="272">
        <f>SUMIFS('Daily Activity'!G:G,'Daily Activity'!A:A,C36)</f>
        <v>375.09782608695701</v>
      </c>
      <c r="AE36" s="345">
        <f>SUMIFS('Daily Activity'!J:J,'Daily Activity'!I:I,C36)</f>
        <v>311.06521739130397</v>
      </c>
      <c r="AF36" s="272">
        <f>SUMIFS('Daily Activity'!K:K,'Daily Activity'!I:I,C36)</f>
        <v>335.27173913043498</v>
      </c>
      <c r="AG36" s="141"/>
      <c r="AH36" s="80"/>
      <c r="AI36" s="80"/>
      <c r="AJ36" s="80"/>
      <c r="AK36" s="15"/>
    </row>
    <row r="37" spans="1:41" s="99" customFormat="1" ht="18" customHeight="1" thickBot="1">
      <c r="A37" s="109"/>
      <c r="B37" s="127"/>
      <c r="C37" s="443" t="s">
        <v>3</v>
      </c>
      <c r="D37" s="444" t="s">
        <v>3</v>
      </c>
      <c r="E37" s="444"/>
      <c r="F37" s="445"/>
      <c r="G37" s="583">
        <f>SUMIFS('Care for Patients'!C:C,'Care for Patients'!B:B,C37)*100</f>
        <v>75.932203389800009</v>
      </c>
      <c r="H37" s="584"/>
      <c r="I37" s="486">
        <f>SUMIFS('Care for Patients'!D:D,'Care for Patients'!B:B,C37)*100</f>
        <v>86.738351254400001</v>
      </c>
      <c r="J37" s="486"/>
      <c r="K37" s="486">
        <f>SUMIFS('Care for Patients'!E:E,'Care for Patients'!B:B,C37)*100</f>
        <v>14.134455000300001</v>
      </c>
      <c r="L37" s="486"/>
      <c r="M37" s="130"/>
      <c r="N37" s="531">
        <f>SUMIFS('Care for Staff'!$B$3:$B$51,'Care for Staff'!$A$3:$A$51,C37)*100</f>
        <v>0.50026758498731905</v>
      </c>
      <c r="O37" s="580"/>
      <c r="P37" s="486">
        <f>'Care for Staff'!H27</f>
        <v>10.684157716749043</v>
      </c>
      <c r="Q37" s="486"/>
      <c r="R37" s="482">
        <f>('Care for Staff'!M27)*100</f>
        <v>30</v>
      </c>
      <c r="S37" s="483"/>
      <c r="T37" s="484"/>
      <c r="U37" s="465">
        <f>'Care for Staff'!I27</f>
        <v>1.77</v>
      </c>
      <c r="V37" s="465"/>
      <c r="W37" s="171"/>
      <c r="X37" s="496">
        <f>SUMIFS('Daily Activity'!B:B,'Daily Activity'!A:A,C37)</f>
        <v>280.304347826087</v>
      </c>
      <c r="Y37" s="497"/>
      <c r="Z37" s="271">
        <f>SUMIFS('Daily Activity'!C:C,'Daily Activity'!A:A,C37)</f>
        <v>296.39130434782601</v>
      </c>
      <c r="AA37" s="347">
        <f>SUMIFS('Daily Activity'!D:D,'Daily Activity'!A:A,C37)</f>
        <v>76.108695652172997</v>
      </c>
      <c r="AB37" s="271">
        <f>SUMIFS('Daily Activity'!E:E,'Daily Activity'!A:A,C37)</f>
        <v>78.706521739129997</v>
      </c>
      <c r="AC37" s="347">
        <f>SUMIFS('Daily Activity'!F:F,'Daily Activity'!A:A,C37)</f>
        <v>356.41304347826099</v>
      </c>
      <c r="AD37" s="271">
        <f>SUMIFS('Daily Activity'!G:G,'Daily Activity'!A:A,C37)</f>
        <v>375.09782608695701</v>
      </c>
      <c r="AE37" s="347">
        <f>SUMIFS('Daily Activity'!J:J,'Daily Activity'!I:I,C37)</f>
        <v>311.06521739130397</v>
      </c>
      <c r="AF37" s="271">
        <f>SUMIFS('Daily Activity'!K:K,'Daily Activity'!I:I,C37)</f>
        <v>335.27173913043498</v>
      </c>
      <c r="AG37" s="141"/>
      <c r="AH37" s="80"/>
      <c r="AI37" s="80"/>
      <c r="AJ37" s="80"/>
      <c r="AK37" s="15"/>
    </row>
    <row r="38" spans="1:41" s="74" customFormat="1" ht="23.25" customHeight="1" thickTop="1">
      <c r="A38" s="109"/>
      <c r="B38" s="270"/>
      <c r="C38" s="581" t="s">
        <v>11</v>
      </c>
      <c r="D38" s="582"/>
      <c r="E38" s="582"/>
      <c r="F38" s="582"/>
      <c r="G38" s="577">
        <f>SUMIFS('Care for Patients'!C:C,'Care for Patients'!B:B,C38)*100</f>
        <v>77.170418006399998</v>
      </c>
      <c r="H38" s="577"/>
      <c r="I38" s="577">
        <f>SUMIFS('Care for Patients'!D:D,'Care for Patients'!B:B,C38)*100</f>
        <v>80.032800327999993</v>
      </c>
      <c r="J38" s="577"/>
      <c r="K38" s="577">
        <f>SUMIFS('Care for Patients'!E:E,'Care for Patients'!B:B,C38)*100</f>
        <v>15.496197678500002</v>
      </c>
      <c r="L38" s="577"/>
      <c r="M38" s="132"/>
      <c r="N38" s="578">
        <f>SUMIFS('Care for Staff'!$B$3:$B$51,'Care for Staff'!$A$3:$A$51,C38)*100</f>
        <v>0.37159651374907121</v>
      </c>
      <c r="O38" s="579"/>
      <c r="P38" s="589">
        <f>'Care for Staff'!H28</f>
        <v>8.3081704193862542</v>
      </c>
      <c r="Q38" s="589"/>
      <c r="R38" s="498">
        <f>('Care for Staff'!M28)*100</f>
        <v>28.999999999999996</v>
      </c>
      <c r="S38" s="498"/>
      <c r="T38" s="498"/>
      <c r="U38" s="499">
        <f>'Care for Staff'!I28</f>
        <v>2.2999999999999998</v>
      </c>
      <c r="V38" s="499"/>
      <c r="W38" s="143"/>
      <c r="X38" s="500">
        <f>SUMIFS('Daily Activity'!B:B,'Daily Activity'!A:A,C38)</f>
        <v>2559.9456521739098</v>
      </c>
      <c r="Y38" s="500"/>
      <c r="Z38" s="273">
        <f>SUMIFS('Daily Activity'!C:C,'Daily Activity'!A:A,C38)</f>
        <v>2707.3586956521699</v>
      </c>
      <c r="AA38" s="273">
        <f>SUMIFS('Daily Activity'!D:D,'Daily Activity'!A:A,C38)</f>
        <v>862.64130434782601</v>
      </c>
      <c r="AB38" s="273">
        <f>SUMIFS('Daily Activity'!E:E,'Daily Activity'!A:A,C38)</f>
        <v>869.20652173913004</v>
      </c>
      <c r="AC38" s="273">
        <f>SUMIFS('Daily Activity'!F:F,'Daily Activity'!A:A,C38)</f>
        <v>3422.5869565217399</v>
      </c>
      <c r="AD38" s="273">
        <f>SUMIFS('Daily Activity'!G:G,'Daily Activity'!A:A,C38)</f>
        <v>3576.5652173912999</v>
      </c>
      <c r="AE38" s="273">
        <f>SUMIFS('Daily Activity'!J:J,'Daily Activity'!I:I,C38)</f>
        <v>3015.25</v>
      </c>
      <c r="AF38" s="273">
        <f>SUMIFS('Daily Activity'!K:K,'Daily Activity'!I:I,C38)</f>
        <v>3100.5543478260902</v>
      </c>
      <c r="AG38" s="125"/>
      <c r="AH38" s="80"/>
      <c r="AI38" s="80"/>
      <c r="AJ38" s="80"/>
      <c r="AK38" s="15"/>
    </row>
    <row r="39" spans="1:41" ht="19.899999999999999" customHeight="1">
      <c r="A39" s="109"/>
      <c r="B39" s="75"/>
      <c r="C39" s="115"/>
      <c r="D39" s="84"/>
      <c r="G39" s="278"/>
      <c r="H39" s="278"/>
      <c r="K39" s="15"/>
      <c r="L39" s="15"/>
      <c r="M39" s="75"/>
      <c r="N39" s="89"/>
      <c r="O39" s="76"/>
      <c r="Q39" s="86"/>
      <c r="R39" s="76"/>
      <c r="S39" s="76"/>
      <c r="T39" s="76"/>
      <c r="U39" s="76"/>
      <c r="V39" s="76"/>
      <c r="W39" s="76"/>
      <c r="X39" s="149"/>
      <c r="Y39" s="75"/>
      <c r="AH39" s="75"/>
      <c r="AI39" s="80"/>
      <c r="AJ39" s="80"/>
      <c r="AK39" s="15"/>
    </row>
    <row r="40" spans="1:41" s="74" customFormat="1" ht="11.45" customHeight="1">
      <c r="A40" s="75"/>
      <c r="B40" s="75"/>
      <c r="C40" s="75"/>
      <c r="G40" s="278"/>
      <c r="H40" s="278"/>
      <c r="M40" s="75"/>
      <c r="N40" s="88"/>
      <c r="O40" s="85"/>
      <c r="Q40" s="87"/>
      <c r="R40" s="73"/>
      <c r="S40" s="73"/>
      <c r="T40" s="73"/>
      <c r="U40" s="73"/>
      <c r="V40" s="73"/>
      <c r="W40" s="73"/>
      <c r="X40" s="149"/>
      <c r="Y40" s="75"/>
      <c r="AH40" s="75"/>
      <c r="AI40" s="80"/>
      <c r="AJ40" s="80"/>
      <c r="AK40" s="15"/>
    </row>
    <row r="41" spans="1:41" s="100" customFormat="1" ht="11.45" customHeight="1">
      <c r="A41" s="75"/>
      <c r="B41" s="75"/>
      <c r="C41" s="75"/>
      <c r="M41" s="75"/>
      <c r="N41" s="88"/>
      <c r="O41" s="85"/>
      <c r="Q41" s="87"/>
      <c r="R41" s="138"/>
      <c r="S41" s="138"/>
      <c r="T41" s="138"/>
      <c r="U41" s="138"/>
      <c r="V41" s="138"/>
      <c r="W41" s="138"/>
      <c r="X41" s="149"/>
      <c r="Y41" s="75"/>
      <c r="AH41" s="75"/>
      <c r="AI41" s="80"/>
      <c r="AJ41" s="80"/>
      <c r="AK41" s="15"/>
    </row>
    <row r="42" spans="1:41" s="74" customFormat="1" ht="20.100000000000001" customHeight="1">
      <c r="A42" s="75"/>
      <c r="B42" s="75"/>
      <c r="C42" s="75"/>
      <c r="O42" s="100"/>
      <c r="R42" s="39"/>
      <c r="S42" s="39"/>
      <c r="T42" s="95"/>
      <c r="U42" s="39"/>
      <c r="V42" s="95"/>
      <c r="W42" s="95"/>
      <c r="X42" s="149"/>
      <c r="Y42" s="75"/>
      <c r="AI42" s="15"/>
      <c r="AJ42" s="15"/>
      <c r="AK42" s="15"/>
    </row>
    <row r="43" spans="1:41" s="74" customFormat="1" ht="20.100000000000001" customHeight="1">
      <c r="A43" s="75"/>
      <c r="B43" s="75"/>
      <c r="C43" s="75"/>
      <c r="O43" s="100"/>
      <c r="S43" s="75"/>
      <c r="T43" s="15"/>
      <c r="V43" s="15"/>
      <c r="W43" s="15"/>
      <c r="X43" s="149"/>
      <c r="Y43" s="75"/>
    </row>
    <row r="44" spans="1:41" ht="20.100000000000001" customHeight="1">
      <c r="A44" s="75"/>
      <c r="B44" s="75"/>
      <c r="C44" s="75"/>
      <c r="S44" s="75"/>
      <c r="T44" s="15"/>
      <c r="V44" s="15"/>
      <c r="W44" s="15"/>
      <c r="X44" s="149"/>
      <c r="Y44" s="75"/>
    </row>
    <row r="45" spans="1:41" ht="20.100000000000001" customHeight="1">
      <c r="A45" s="75"/>
      <c r="B45" s="75"/>
      <c r="C45" s="75"/>
      <c r="G45" s="3"/>
      <c r="H45" s="3"/>
      <c r="I45" s="3"/>
      <c r="J45" s="3"/>
      <c r="K45" s="3"/>
      <c r="L45" s="3"/>
      <c r="M45" s="3"/>
      <c r="N45" s="3"/>
      <c r="O45" s="3"/>
      <c r="P45" s="3"/>
      <c r="Q45" s="3"/>
      <c r="R45" s="81"/>
      <c r="S45" s="77"/>
      <c r="T45" s="15"/>
      <c r="U45" s="15"/>
      <c r="V45" s="15"/>
      <c r="W45" s="15"/>
      <c r="X45" s="149"/>
      <c r="Y45" s="75"/>
      <c r="Z45" s="15"/>
      <c r="AA45" s="15"/>
      <c r="AB45" s="15"/>
      <c r="AC45" s="15"/>
      <c r="AG45" s="10"/>
    </row>
    <row r="46" spans="1:41" s="75" customFormat="1" ht="33.75" customHeight="1" thickBot="1">
      <c r="C46" s="78"/>
      <c r="D46" s="78"/>
      <c r="E46" s="78"/>
      <c r="F46" s="78"/>
      <c r="G46" s="79"/>
      <c r="H46" s="79"/>
      <c r="I46" s="79"/>
      <c r="J46" s="79"/>
      <c r="K46" s="79"/>
      <c r="L46" s="79"/>
      <c r="M46" s="79"/>
      <c r="N46" s="79"/>
      <c r="O46" s="79"/>
      <c r="P46" s="79"/>
      <c r="Q46" s="79"/>
      <c r="R46" s="81"/>
      <c r="S46" s="77"/>
      <c r="T46" s="133"/>
      <c r="U46" s="80"/>
      <c r="V46" s="80"/>
      <c r="W46" s="80"/>
      <c r="X46" s="149"/>
      <c r="Z46" s="133"/>
      <c r="AA46" s="80"/>
      <c r="AB46" s="80"/>
      <c r="AC46" s="80"/>
      <c r="AD46" s="80"/>
      <c r="AE46" s="80"/>
      <c r="AF46" s="80"/>
      <c r="AG46" s="10"/>
    </row>
    <row r="47" spans="1:41" ht="90.75" customHeight="1" thickTop="1">
      <c r="B47" s="179"/>
      <c r="C47" s="534" t="s">
        <v>114</v>
      </c>
      <c r="D47" s="535"/>
      <c r="E47" s="535"/>
      <c r="F47" s="535"/>
      <c r="G47" s="46" t="s">
        <v>52</v>
      </c>
      <c r="H47" s="46" t="s">
        <v>53</v>
      </c>
      <c r="I47" s="46" t="s">
        <v>52</v>
      </c>
      <c r="J47" s="46" t="s">
        <v>53</v>
      </c>
      <c r="K47" s="46" t="s">
        <v>52</v>
      </c>
      <c r="L47" s="46" t="s">
        <v>53</v>
      </c>
      <c r="M47" s="562" t="s">
        <v>52</v>
      </c>
      <c r="N47" s="562"/>
      <c r="O47" s="139" t="s">
        <v>53</v>
      </c>
      <c r="P47" s="47" t="s">
        <v>54</v>
      </c>
      <c r="Q47" s="47" t="s">
        <v>55</v>
      </c>
      <c r="R47" s="489"/>
      <c r="S47" s="178"/>
      <c r="T47" s="562" t="s">
        <v>56</v>
      </c>
      <c r="U47" s="562"/>
      <c r="V47" s="489" t="s">
        <v>133</v>
      </c>
      <c r="W47" s="489"/>
      <c r="X47" s="489"/>
      <c r="Y47" s="75"/>
      <c r="Z47" s="569" t="s">
        <v>253</v>
      </c>
      <c r="AA47" s="570"/>
      <c r="AB47" s="570"/>
      <c r="AC47" s="570"/>
      <c r="AD47" s="144"/>
      <c r="AE47" s="447" t="s">
        <v>57</v>
      </c>
      <c r="AF47" s="447" t="s">
        <v>58</v>
      </c>
      <c r="AG47" s="117"/>
    </row>
    <row r="48" spans="1:41" ht="15.75" customHeight="1" thickBot="1">
      <c r="B48" s="107"/>
      <c r="C48" s="37"/>
      <c r="D48" s="38"/>
      <c r="E48" s="38"/>
      <c r="F48" s="38"/>
      <c r="G48" s="48" t="s">
        <v>46</v>
      </c>
      <c r="H48" s="48" t="s">
        <v>46</v>
      </c>
      <c r="I48" s="48" t="s">
        <v>47</v>
      </c>
      <c r="J48" s="48" t="s">
        <v>47</v>
      </c>
      <c r="K48" s="48" t="s">
        <v>48</v>
      </c>
      <c r="L48" s="48" t="s">
        <v>48</v>
      </c>
      <c r="M48" s="566" t="s">
        <v>49</v>
      </c>
      <c r="N48" s="566"/>
      <c r="O48" s="140" t="s">
        <v>49</v>
      </c>
      <c r="P48" s="48" t="s">
        <v>50</v>
      </c>
      <c r="Q48" s="129" t="s">
        <v>51</v>
      </c>
      <c r="R48" s="563"/>
      <c r="S48" s="178"/>
      <c r="T48" s="568"/>
      <c r="U48" s="568"/>
      <c r="V48" s="490"/>
      <c r="W48" s="490"/>
      <c r="X48" s="490"/>
      <c r="Y48" s="75"/>
      <c r="Z48" s="571"/>
      <c r="AA48" s="572"/>
      <c r="AB48" s="572"/>
      <c r="AC48" s="572"/>
      <c r="AD48" s="187"/>
      <c r="AE48" s="448"/>
      <c r="AF48" s="448"/>
      <c r="AG48" s="188"/>
    </row>
    <row r="49" spans="1:44" ht="18.600000000000001" customHeight="1" thickTop="1">
      <c r="A49" s="14"/>
      <c r="B49" s="107"/>
      <c r="C49" s="538" t="s">
        <v>103</v>
      </c>
      <c r="D49" s="539"/>
      <c r="E49" s="539"/>
      <c r="F49" s="576"/>
      <c r="G49" s="279">
        <f>SUMIFS('Service Delivery'!M:M,'Service Delivery'!L:L,'PPI REPORT'!$G$48,'Service Delivery'!K:K,C49)</f>
        <v>9</v>
      </c>
      <c r="H49" s="280">
        <f>SUMIFS('Service Delivery'!N:N,'Service Delivery'!L:L,'PPI REPORT'!$H$48,'Service Delivery'!K:K,C49)</f>
        <v>18.2</v>
      </c>
      <c r="I49" s="279">
        <f>SUMIFS('Service Delivery'!M:M,'Service Delivery'!L:L,'PPI REPORT'!$I$48,'Service Delivery'!K:K,C49)</f>
        <v>10.4</v>
      </c>
      <c r="J49" s="280">
        <f>SUMIFS('Service Delivery'!N:N,'Service Delivery'!L:L,'PPI REPORT'!$J$48,'Service Delivery'!K:K,C49)</f>
        <v>20.5</v>
      </c>
      <c r="K49" s="279">
        <f>SUMIFS('Service Delivery'!M:M,'Service Delivery'!L:L,'PPI REPORT'!$K$48,'Service Delivery'!K:K,C49)</f>
        <v>10.8</v>
      </c>
      <c r="L49" s="280">
        <f>SUMIFS('Service Delivery'!N:N,'Service Delivery'!L:L,'PPI REPORT'!$L$48,'Service Delivery'!K:K,C49)</f>
        <v>21.8</v>
      </c>
      <c r="M49" s="564">
        <f>SUMIFS('Service Delivery'!M:M,'Service Delivery'!L:L,'PPI REPORT'!$M$48,'Service Delivery'!K:K,C49)</f>
        <v>22.2</v>
      </c>
      <c r="N49" s="565"/>
      <c r="O49" s="280">
        <f>SUMIFS('Service Delivery'!N:N,'Service Delivery'!L:L,'PPI REPORT'!$O$48,'Service Delivery'!K:K,C49)</f>
        <v>56.7</v>
      </c>
      <c r="P49" s="216">
        <f>SUMIFS('Service Delivery'!$B$6:$B$31,'Service Delivery'!$A$6:$A$31,C49)*100</f>
        <v>48.397976391199997</v>
      </c>
      <c r="Q49" s="216">
        <f>SUMIFS('Service Delivery'!$C$6:$C$31,'Service Delivery'!$A$6:$A$31,C49)*100</f>
        <v>83.170254403100003</v>
      </c>
      <c r="R49" s="216">
        <f>SUMIFS('Service Delivery'!$E$6:$E$31,'Service Delivery'!$D$6:$D$31,C49)*100</f>
        <v>80.244173140900003</v>
      </c>
      <c r="S49" s="14"/>
      <c r="T49" s="567">
        <f>SUM(T50:U51)</f>
        <v>294125</v>
      </c>
      <c r="U49" s="567"/>
      <c r="V49" s="491">
        <f>SUMIFS('Value for Money'!E7:E32,'Value for Money'!B7:B32,C49)</f>
        <v>1083.1743758528621</v>
      </c>
      <c r="W49" s="492"/>
      <c r="X49" s="493"/>
      <c r="Y49" s="14"/>
      <c r="Z49" s="450"/>
      <c r="AA49" s="451"/>
      <c r="AB49" s="451"/>
      <c r="AC49" s="451"/>
      <c r="AD49" s="451"/>
      <c r="AE49" s="153"/>
      <c r="AF49" s="152"/>
      <c r="AG49" s="97"/>
      <c r="AH49" s="14"/>
    </row>
    <row r="50" spans="1:44" ht="18.600000000000001" customHeight="1">
      <c r="A50" s="14"/>
      <c r="B50" s="107"/>
      <c r="C50" s="91"/>
      <c r="D50" s="541" t="s">
        <v>146</v>
      </c>
      <c r="E50" s="541"/>
      <c r="F50" s="559"/>
      <c r="G50" s="281">
        <f>SUMIFS('Service Delivery'!V:V,'Service Delivery'!U:U,'PPI REPORT'!$G$48,'Service Delivery'!T:T,D50)</f>
        <v>9</v>
      </c>
      <c r="H50" s="282">
        <f>SUMIFS('Service Delivery'!W:W,'Service Delivery'!U:U,'PPI REPORT'!$H$48,'Service Delivery'!T:T,D50)</f>
        <v>18.2</v>
      </c>
      <c r="I50" s="281">
        <f>SUMIFS('Service Delivery'!V:V,'Service Delivery'!U:U,'PPI REPORT'!$I$48,'Service Delivery'!T:T,D50)</f>
        <v>10.5</v>
      </c>
      <c r="J50" s="282">
        <f>SUMIFS('Service Delivery'!W:W,'Service Delivery'!U:U,'PPI REPORT'!$J$48,'Service Delivery'!T:T,D50)</f>
        <v>20.5</v>
      </c>
      <c r="K50" s="281">
        <f>SUMIFS('Service Delivery'!V:V,'Service Delivery'!U:U,'PPI REPORT'!$K$48,'Service Delivery'!T:T,D50)</f>
        <v>10.9</v>
      </c>
      <c r="L50" s="282">
        <f>SUMIFS('Service Delivery'!W:W,'Service Delivery'!U:U,'PPI REPORT'!$L$48,'Service Delivery'!T:T,D50)</f>
        <v>21.8</v>
      </c>
      <c r="M50" s="555">
        <f>SUMIFS('Service Delivery'!V:V,'Service Delivery'!U:U,'PPI REPORT'!$M$48,'Service Delivery'!T:T,D50)</f>
        <v>22.8</v>
      </c>
      <c r="N50" s="556"/>
      <c r="O50" s="282">
        <f>SUMIFS('Service Delivery'!W:W,'Service Delivery'!U:U,'PPI REPORT'!$O$48,'Service Delivery'!T:T,D50)</f>
        <v>57.3</v>
      </c>
      <c r="P50" s="282">
        <f>SUMIFS('Service Delivery'!$B$6:$B$31,'Service Delivery'!$A$6:$A$31,D50)*100</f>
        <v>46.642468239500005</v>
      </c>
      <c r="Q50" s="213">
        <f>SUMIFS('Service Delivery'!$C$6:$C$31,'Service Delivery'!$A$6:$A$31,D50)*100</f>
        <v>83.030949839900003</v>
      </c>
      <c r="R50" s="213">
        <f>SUMIFS('Service Delivery'!$E$6:$E$31,'Service Delivery'!$D$6:$D$31,D50)*100</f>
        <v>80.244173140900003</v>
      </c>
      <c r="S50" s="14"/>
      <c r="T50" s="487">
        <f>SUMIFS('Value for Money'!F:F,'Value for Money'!B:B,D50)</f>
        <v>267998</v>
      </c>
      <c r="U50" s="487"/>
      <c r="V50" s="494">
        <f>SUMIFS('Value for Money'!$E$7:$E$32,'Value for Money'!$B$7:$B$32,$D50)</f>
        <v>1024.4857633757972</v>
      </c>
      <c r="W50" s="494"/>
      <c r="X50" s="494"/>
      <c r="Y50" s="14"/>
      <c r="Z50" s="459" t="s">
        <v>77</v>
      </c>
      <c r="AA50" s="460"/>
      <c r="AB50" s="460"/>
      <c r="AC50" s="460"/>
      <c r="AD50" s="460"/>
      <c r="AE50" s="155">
        <f>ROGS!B2</f>
        <v>0.97</v>
      </c>
      <c r="AF50" s="156">
        <f>ROGS!C2</f>
        <v>0.97</v>
      </c>
      <c r="AG50" s="97"/>
      <c r="AH50" s="14"/>
    </row>
    <row r="51" spans="1:44" ht="18.600000000000001" customHeight="1">
      <c r="A51" s="14"/>
      <c r="B51" s="107"/>
      <c r="C51" s="91"/>
      <c r="D51" s="541" t="s">
        <v>104</v>
      </c>
      <c r="E51" s="541"/>
      <c r="F51" s="559"/>
      <c r="G51" s="281">
        <f>SUMIFS('Service Delivery'!V:V,'Service Delivery'!U:U,'PPI REPORT'!$G$48,'Service Delivery'!T:T,D51)</f>
        <v>9</v>
      </c>
      <c r="H51" s="282">
        <f>SUMIFS('Service Delivery'!W:W,'Service Delivery'!U:U,'PPI REPORT'!$H$48,'Service Delivery'!T:T,D51)</f>
        <v>16.8</v>
      </c>
      <c r="I51" s="281">
        <f>SUMIFS('Service Delivery'!V:V,'Service Delivery'!U:U,'PPI REPORT'!$I$48,'Service Delivery'!T:T,D51)</f>
        <v>8.8000000000000007</v>
      </c>
      <c r="J51" s="282">
        <f>SUMIFS('Service Delivery'!W:W,'Service Delivery'!U:U,'PPI REPORT'!$J$48,'Service Delivery'!T:T,D51)</f>
        <v>20.9</v>
      </c>
      <c r="K51" s="281">
        <f>SUMIFS('Service Delivery'!V:V,'Service Delivery'!U:U,'PPI REPORT'!$K$48,'Service Delivery'!T:T,D51)</f>
        <v>10.4</v>
      </c>
      <c r="L51" s="282">
        <f>SUMIFS('Service Delivery'!W:W,'Service Delivery'!U:U,'PPI REPORT'!$L$48,'Service Delivery'!T:T,D51)</f>
        <v>22.2</v>
      </c>
      <c r="M51" s="555">
        <f>SUMIFS('Service Delivery'!V:V,'Service Delivery'!U:U,'PPI REPORT'!$M$48,'Service Delivery'!T:T,D51)</f>
        <v>16</v>
      </c>
      <c r="N51" s="556"/>
      <c r="O51" s="282">
        <f>SUMIFS('Service Delivery'!W:W,'Service Delivery'!U:U,'PPI REPORT'!$O$48,'Service Delivery'!T:T,D51)</f>
        <v>46.8</v>
      </c>
      <c r="P51" s="282">
        <f>SUMIFS('Service Delivery'!$B$6:$B$31,'Service Delivery'!$A$6:$A$31,D51)*100</f>
        <v>71.428571428499993</v>
      </c>
      <c r="Q51" s="213">
        <f>SUMIFS('Service Delivery'!$C$6:$C$31,'Service Delivery'!$A$6:$A$31,D51)*100</f>
        <v>84.705882352899991</v>
      </c>
      <c r="R51" s="213">
        <f>SUMIFS('Service Delivery'!$E$6:$E$31,'Service Delivery'!$D$6:$D$31,D51)*100</f>
        <v>0</v>
      </c>
      <c r="S51" s="14"/>
      <c r="T51" s="487">
        <f>SUMIFS('Value for Money'!F:F,'Value for Money'!B:B,D51)</f>
        <v>26127</v>
      </c>
      <c r="U51" s="487"/>
      <c r="V51" s="494">
        <f>SUMIFS('Value for Money'!$E$7:$E$32,'Value for Money'!$B$7:$B$32,$D51)</f>
        <v>2256.776348955636</v>
      </c>
      <c r="W51" s="494"/>
      <c r="X51" s="494"/>
      <c r="Y51" s="14"/>
      <c r="Z51" s="456" t="s">
        <v>152</v>
      </c>
      <c r="AA51" s="457"/>
      <c r="AB51" s="457"/>
      <c r="AC51" s="457"/>
      <c r="AD51" s="458"/>
      <c r="AE51" s="135">
        <f>ROGS!B3</f>
        <v>0.96</v>
      </c>
      <c r="AF51" s="135">
        <f>ROGS!C3</f>
        <v>0.97</v>
      </c>
      <c r="AG51" s="97"/>
      <c r="AH51" s="14"/>
    </row>
    <row r="52" spans="1:44" ht="18.600000000000001" customHeight="1">
      <c r="A52" s="14"/>
      <c r="B52" s="107"/>
      <c r="C52" s="532" t="s">
        <v>105</v>
      </c>
      <c r="D52" s="451"/>
      <c r="E52" s="451"/>
      <c r="F52" s="455"/>
      <c r="G52" s="283">
        <f>SUMIFS('Service Delivery'!M:M,'Service Delivery'!L:L,'PPI REPORT'!$G$48,'Service Delivery'!K:K,C52)</f>
        <v>7.4</v>
      </c>
      <c r="H52" s="284">
        <f>SUMIFS('Service Delivery'!N:N,'Service Delivery'!L:L,'PPI REPORT'!$H$48,'Service Delivery'!K:K,C52)</f>
        <v>13.4</v>
      </c>
      <c r="I52" s="283">
        <f>SUMIFS('Service Delivery'!M:M,'Service Delivery'!L:L,'PPI REPORT'!$I$48,'Service Delivery'!K:K,C52)</f>
        <v>9.3000000000000007</v>
      </c>
      <c r="J52" s="284">
        <f>SUMIFS('Service Delivery'!N:N,'Service Delivery'!L:L,'PPI REPORT'!$J$48,'Service Delivery'!K:K,C52)</f>
        <v>16.7</v>
      </c>
      <c r="K52" s="283">
        <f>SUMIFS('Service Delivery'!M:M,'Service Delivery'!L:L,'PPI REPORT'!$K$48,'Service Delivery'!K:K,C52)</f>
        <v>9.8000000000000007</v>
      </c>
      <c r="L52" s="284">
        <f>SUMIFS('Service Delivery'!N:N,'Service Delivery'!L:L,'PPI REPORT'!$L$48,'Service Delivery'!K:K,C52)</f>
        <v>17.5</v>
      </c>
      <c r="M52" s="553">
        <f>SUMIFS('Service Delivery'!M:M,'Service Delivery'!L:L,'PPI REPORT'!$M$48,'Service Delivery'!K:K,C52)</f>
        <v>18</v>
      </c>
      <c r="N52" s="554"/>
      <c r="O52" s="284">
        <f>SUMIFS('Service Delivery'!N:N,'Service Delivery'!L:L,'PPI REPORT'!$O$48,'Service Delivery'!K:K,C52)</f>
        <v>48.3</v>
      </c>
      <c r="P52" s="214">
        <f>SUMIFS('Service Delivery'!$B$6:$B$31,'Service Delivery'!$A$6:$A$31,C52)*100</f>
        <v>54.696132596600002</v>
      </c>
      <c r="Q52" s="214">
        <f>SUMIFS('Service Delivery'!$C$6:$C$31,'Service Delivery'!$A$6:$A$31,C52)*100</f>
        <v>86.8804664723</v>
      </c>
      <c r="R52" s="214">
        <f>SUMIFS('Service Delivery'!$E$6:$E$31,'Service Delivery'!$D$6:$D$31,C52)*100</f>
        <v>85.422740524700004</v>
      </c>
      <c r="S52" s="14"/>
      <c r="T52" s="488">
        <f>SUM(T53:U54)</f>
        <v>279772</v>
      </c>
      <c r="U52" s="488"/>
      <c r="V52" s="495">
        <f>SUMIFS('Value for Money'!E7:E32,'Value for Money'!B7:B32,C52)</f>
        <v>928.34601198987468</v>
      </c>
      <c r="W52" s="495"/>
      <c r="X52" s="495"/>
      <c r="Y52" s="14"/>
      <c r="Z52" s="456" t="s">
        <v>254</v>
      </c>
      <c r="AA52" s="457"/>
      <c r="AB52" s="457"/>
      <c r="AC52" s="457"/>
      <c r="AD52" s="458"/>
      <c r="AE52" s="135">
        <f>ROGS!B4</f>
        <v>0.93</v>
      </c>
      <c r="AF52" s="135">
        <f>ROGS!C4</f>
        <v>0.93</v>
      </c>
      <c r="AG52" s="97"/>
      <c r="AH52" s="14"/>
    </row>
    <row r="53" spans="1:44" ht="18.600000000000001" customHeight="1">
      <c r="A53" s="14"/>
      <c r="B53" s="107"/>
      <c r="C53" s="91"/>
      <c r="D53" s="541" t="s">
        <v>5</v>
      </c>
      <c r="E53" s="541"/>
      <c r="F53" s="559"/>
      <c r="G53" s="281">
        <f>SUMIFS('Service Delivery'!V:V,'Service Delivery'!U:U,'PPI REPORT'!$G$48,'Service Delivery'!T:T,D53)</f>
        <v>6.2</v>
      </c>
      <c r="H53" s="282">
        <f>SUMIFS('Service Delivery'!W:W,'Service Delivery'!U:U,'PPI REPORT'!$H$48,'Service Delivery'!T:T,D53)</f>
        <v>11.9</v>
      </c>
      <c r="I53" s="281">
        <f>SUMIFS('Service Delivery'!V:V,'Service Delivery'!U:U,'PPI REPORT'!$I$48,'Service Delivery'!T:T,D53)</f>
        <v>7.7</v>
      </c>
      <c r="J53" s="282">
        <f>SUMIFS('Service Delivery'!W:W,'Service Delivery'!U:U,'PPI REPORT'!$J$48,'Service Delivery'!T:T,D53)</f>
        <v>12.2</v>
      </c>
      <c r="K53" s="281">
        <f>SUMIFS('Service Delivery'!V:V,'Service Delivery'!U:U,'PPI REPORT'!$K$48,'Service Delivery'!T:T,D53)</f>
        <v>8</v>
      </c>
      <c r="L53" s="282">
        <f>SUMIFS('Service Delivery'!W:W,'Service Delivery'!U:U,'PPI REPORT'!$L$48,'Service Delivery'!T:T,D53)</f>
        <v>13</v>
      </c>
      <c r="M53" s="555">
        <f>SUMIFS('Service Delivery'!V:V,'Service Delivery'!U:U,'PPI REPORT'!$M$48,'Service Delivery'!T:T,D53)</f>
        <v>11.7</v>
      </c>
      <c r="N53" s="556"/>
      <c r="O53" s="282">
        <f>SUMIFS('Service Delivery'!W:W,'Service Delivery'!U:U,'PPI REPORT'!$O$48,'Service Delivery'!T:T,D53)</f>
        <v>32.6</v>
      </c>
      <c r="P53" s="213">
        <f>SUMIFS('Service Delivery'!$B$6:$B$31,'Service Delivery'!$A$6:$A$31,D53)*100</f>
        <v>66.009852216700011</v>
      </c>
      <c r="Q53" s="213">
        <f>SUMIFS('Service Delivery'!$C$6:$C$31,'Service Delivery'!$A$6:$A$31,D53)*100</f>
        <v>89.30635838149999</v>
      </c>
      <c r="R53" s="213">
        <f>SUMIFS('Service Delivery'!$E$6:$E$31,'Service Delivery'!$D$6:$D$31,D53)*100</f>
        <v>64.705882352900005</v>
      </c>
      <c r="S53" s="14"/>
      <c r="T53" s="487">
        <f>SUMIFS('Value for Money'!F:F,'Value for Money'!B:B,D53)</f>
        <v>29302</v>
      </c>
      <c r="U53" s="487"/>
      <c r="V53" s="494">
        <f>SUMIFS('Value for Money'!$E$7:$E$32,'Value for Money'!$B$7:$B$32,$D53)</f>
        <v>938.07131308190822</v>
      </c>
      <c r="W53" s="494"/>
      <c r="X53" s="494"/>
      <c r="Y53" s="14"/>
      <c r="Z53" s="450" t="s">
        <v>80</v>
      </c>
      <c r="AA53" s="451"/>
      <c r="AB53" s="451"/>
      <c r="AC53" s="451"/>
      <c r="AD53" s="455"/>
      <c r="AE53" s="302">
        <f>ROGS!B6</f>
        <v>952.91312565129874</v>
      </c>
      <c r="AF53" s="302">
        <f>ROGS!C6</f>
        <v>1298.4642875140883</v>
      </c>
      <c r="AG53" s="97"/>
      <c r="AH53" s="14"/>
      <c r="AQ53" t="s">
        <v>12</v>
      </c>
    </row>
    <row r="54" spans="1:44" ht="18.600000000000001" customHeight="1">
      <c r="A54" s="14"/>
      <c r="B54" s="107"/>
      <c r="C54" s="90"/>
      <c r="D54" s="541" t="s">
        <v>8</v>
      </c>
      <c r="E54" s="541"/>
      <c r="F54" s="559"/>
      <c r="G54" s="281">
        <f>SUMIFS('Service Delivery'!V:V,'Service Delivery'!U:U,'PPI REPORT'!$G$48,'Service Delivery'!T:T,D54)</f>
        <v>7.7</v>
      </c>
      <c r="H54" s="282">
        <f>SUMIFS('Service Delivery'!W:W,'Service Delivery'!U:U,'PPI REPORT'!$H$48,'Service Delivery'!T:T,D54)</f>
        <v>13.6</v>
      </c>
      <c r="I54" s="281">
        <f>SUMIFS('Service Delivery'!V:V,'Service Delivery'!U:U,'PPI REPORT'!$I$48,'Service Delivery'!T:T,D54)</f>
        <v>9.6</v>
      </c>
      <c r="J54" s="282">
        <f>SUMIFS('Service Delivery'!W:W,'Service Delivery'!U:U,'PPI REPORT'!$J$48,'Service Delivery'!T:T,D54)</f>
        <v>17</v>
      </c>
      <c r="K54" s="281">
        <f>SUMIFS('Service Delivery'!V:V,'Service Delivery'!U:U,'PPI REPORT'!$K$48,'Service Delivery'!T:T,D54)</f>
        <v>10.199999999999999</v>
      </c>
      <c r="L54" s="282">
        <f>SUMIFS('Service Delivery'!W:W,'Service Delivery'!U:U,'PPI REPORT'!$L$48,'Service Delivery'!T:T,D54)</f>
        <v>17.899999999999999</v>
      </c>
      <c r="M54" s="555">
        <f>SUMIFS('Service Delivery'!V:V,'Service Delivery'!U:U,'PPI REPORT'!$M$48,'Service Delivery'!T:T,D54)</f>
        <v>19.600000000000001</v>
      </c>
      <c r="N54" s="556"/>
      <c r="O54" s="282">
        <f>SUMIFS('Service Delivery'!W:W,'Service Delivery'!U:U,'PPI REPORT'!$O$48,'Service Delivery'!T:T,D54)</f>
        <v>50.5</v>
      </c>
      <c r="P54" s="213">
        <f>SUMIFS('Service Delivery'!$B$6:$B$31,'Service Delivery'!$A$6:$A$31,D54)*100</f>
        <v>51.424501424500001</v>
      </c>
      <c r="Q54" s="213">
        <f>SUMIFS('Service Delivery'!$C$6:$C$31,'Service Delivery'!$A$6:$A$31,D54)*100</f>
        <v>86.062378167600002</v>
      </c>
      <c r="R54" s="213">
        <f>SUMIFS('Service Delivery'!$E$6:$E$31,'Service Delivery'!$D$6:$D$31,D54)*100</f>
        <v>85.94917787739999</v>
      </c>
      <c r="S54" s="14"/>
      <c r="T54" s="487">
        <f>SUMIFS('Value for Money'!F:F,'Value for Money'!B:B,D54)</f>
        <v>250470</v>
      </c>
      <c r="U54" s="487"/>
      <c r="V54" s="494">
        <f>SUMIFS('Value for Money'!$E$7:$E$32,'Value for Money'!$B$7:$B$32,$D54)</f>
        <v>926.51350561888933</v>
      </c>
      <c r="W54" s="494"/>
      <c r="X54" s="494"/>
      <c r="Y54" s="14"/>
      <c r="Z54" s="450" t="s">
        <v>83</v>
      </c>
      <c r="AA54" s="451"/>
      <c r="AB54" s="451"/>
      <c r="AC54" s="451"/>
      <c r="AD54" s="451"/>
      <c r="AE54" s="302">
        <f>ROGS!B7</f>
        <v>218.99</v>
      </c>
      <c r="AF54" s="302">
        <f>ROGS!C7</f>
        <v>209.91</v>
      </c>
      <c r="AG54" s="97"/>
      <c r="AH54" s="14"/>
    </row>
    <row r="55" spans="1:44" ht="18.600000000000001" customHeight="1">
      <c r="A55" s="12"/>
      <c r="B55" s="107"/>
      <c r="C55" s="532" t="s">
        <v>123</v>
      </c>
      <c r="D55" s="451"/>
      <c r="E55" s="451"/>
      <c r="F55" s="455"/>
      <c r="G55" s="283">
        <f>SUMIFS('Service Delivery'!M:M,'Service Delivery'!L:L,'PPI REPORT'!$G$48,'Service Delivery'!K:K,C55)</f>
        <v>8.6999999999999993</v>
      </c>
      <c r="H55" s="284">
        <f>SUMIFS('Service Delivery'!N:N,'Service Delivery'!L:L,'PPI REPORT'!$H$48,'Service Delivery'!K:K,C55)</f>
        <v>17.2</v>
      </c>
      <c r="I55" s="283">
        <f>SUMIFS('Service Delivery'!M:M,'Service Delivery'!L:L,'PPI REPORT'!$I$48,'Service Delivery'!K:K,C55)</f>
        <v>9.8000000000000007</v>
      </c>
      <c r="J55" s="284">
        <f>SUMIFS('Service Delivery'!N:N,'Service Delivery'!L:L,'PPI REPORT'!$J$48,'Service Delivery'!K:K,C55)</f>
        <v>20.100000000000001</v>
      </c>
      <c r="K55" s="283">
        <f>SUMIFS('Service Delivery'!M:M,'Service Delivery'!L:L,'PPI REPORT'!$K$48,'Service Delivery'!K:K,C55)</f>
        <v>10.199999999999999</v>
      </c>
      <c r="L55" s="284">
        <f>SUMIFS('Service Delivery'!N:N,'Service Delivery'!L:L,'PPI REPORT'!$L$48,'Service Delivery'!K:K,C55)</f>
        <v>20.9</v>
      </c>
      <c r="M55" s="553">
        <f>SUMIFS('Service Delivery'!M:M,'Service Delivery'!L:L,'PPI REPORT'!$M$48,'Service Delivery'!K:K,C55)</f>
        <v>17.100000000000001</v>
      </c>
      <c r="N55" s="554"/>
      <c r="O55" s="284">
        <f>SUMIFS('Service Delivery'!N:N,'Service Delivery'!L:L,'PPI REPORT'!$O$48,'Service Delivery'!K:K,C55)</f>
        <v>47.6</v>
      </c>
      <c r="P55" s="214">
        <f>SUMIFS('Service Delivery'!$B$6:$B$31,'Service Delivery'!$A$6:$A$31,C55)*100</f>
        <v>53.737906772199992</v>
      </c>
      <c r="Q55" s="214">
        <f>SUMIFS('Service Delivery'!$C$6:$C$31,'Service Delivery'!$A$6:$A$31,C55)*100</f>
        <v>88.107703814499999</v>
      </c>
      <c r="R55" s="214">
        <f>SUMIFS('Service Delivery'!$E$6:$E$31,'Service Delivery'!$D$6:$D$31,C55)*100</f>
        <v>66.552511415500007</v>
      </c>
      <c r="S55" s="13"/>
      <c r="T55" s="488">
        <f>SUM(T56:U58)</f>
        <v>430102</v>
      </c>
      <c r="U55" s="488"/>
      <c r="V55" s="495">
        <f>SUMIFS('Value for Money'!E7:E32,'Value for Money'!B7:B32,C55)</f>
        <v>1177.3716866582783</v>
      </c>
      <c r="W55" s="495"/>
      <c r="X55" s="495"/>
      <c r="Y55" s="180"/>
      <c r="Z55" s="459" t="s">
        <v>84</v>
      </c>
      <c r="AA55" s="460"/>
      <c r="AB55" s="460"/>
      <c r="AC55" s="460"/>
      <c r="AD55" s="512"/>
      <c r="AE55" s="137">
        <f>ROGS!B9</f>
        <v>1235992</v>
      </c>
      <c r="AF55" s="137">
        <f>ROGS!C9</f>
        <v>4246498</v>
      </c>
      <c r="AG55" s="97"/>
      <c r="AH55" s="182"/>
      <c r="AR55" t="s">
        <v>12</v>
      </c>
    </row>
    <row r="56" spans="1:44" ht="18.600000000000001" customHeight="1">
      <c r="A56" s="12"/>
      <c r="B56" s="107"/>
      <c r="C56" s="91"/>
      <c r="D56" s="293" t="s">
        <v>0</v>
      </c>
      <c r="E56" s="92"/>
      <c r="F56" s="93"/>
      <c r="G56" s="281">
        <f>SUMIFS('Service Delivery'!V:V,'Service Delivery'!U:U,'PPI REPORT'!$G$48,'Service Delivery'!T:T,D56)</f>
        <v>8.8000000000000007</v>
      </c>
      <c r="H56" s="282">
        <f>SUMIFS('Service Delivery'!W:W,'Service Delivery'!U:U,'PPI REPORT'!$H$48,'Service Delivery'!T:T,D56)</f>
        <v>15.7</v>
      </c>
      <c r="I56" s="281">
        <f>SUMIFS('Service Delivery'!V:V,'Service Delivery'!U:U,'PPI REPORT'!$I$48,'Service Delivery'!T:T,D56)</f>
        <v>9.6</v>
      </c>
      <c r="J56" s="282">
        <f>SUMIFS('Service Delivery'!W:W,'Service Delivery'!U:U,'PPI REPORT'!$J$48,'Service Delivery'!T:T,D56)</f>
        <v>19.2</v>
      </c>
      <c r="K56" s="281">
        <f>SUMIFS('Service Delivery'!V:V,'Service Delivery'!U:U,'PPI REPORT'!$K$48,'Service Delivery'!T:T,D56)</f>
        <v>10.1</v>
      </c>
      <c r="L56" s="282">
        <f>SUMIFS('Service Delivery'!W:W,'Service Delivery'!U:U,'PPI REPORT'!$L$48,'Service Delivery'!T:T,D56)</f>
        <v>20.6</v>
      </c>
      <c r="M56" s="555">
        <f>SUMIFS('Service Delivery'!V:V,'Service Delivery'!U:U,'PPI REPORT'!$M$48,'Service Delivery'!T:T,D56)</f>
        <v>16.899999999999999</v>
      </c>
      <c r="N56" s="556"/>
      <c r="O56" s="282">
        <f>SUMIFS('Service Delivery'!W:W,'Service Delivery'!U:U,'PPI REPORT'!$O$48,'Service Delivery'!T:T,D56)</f>
        <v>48.8</v>
      </c>
      <c r="P56" s="213">
        <f>SUMIFS('Service Delivery'!$B$6:$B$31,'Service Delivery'!$A$6:$A$31,D56)*100</f>
        <v>54.129793510299997</v>
      </c>
      <c r="Q56" s="213">
        <f>SUMIFS('Service Delivery'!$C$6:$C$31,'Service Delivery'!$A$6:$A$31,D56)*100</f>
        <v>87.978142076499992</v>
      </c>
      <c r="R56" s="213">
        <f>SUMIFS('Service Delivery'!$E$6:$E$31,'Service Delivery'!$D$6:$D$31,D56)*100</f>
        <v>77.887788778800001</v>
      </c>
      <c r="S56" s="13"/>
      <c r="T56" s="487">
        <f>SUMIFS('Value for Money'!F:F,'Value for Money'!B:B,D56)</f>
        <v>229780</v>
      </c>
      <c r="U56" s="487"/>
      <c r="V56" s="494">
        <f>SUMIFS('Value for Money'!$E$7:$E$32,'Value for Money'!$B$7:$B$32,$D56)</f>
        <v>1281.0783488345321</v>
      </c>
      <c r="W56" s="494"/>
      <c r="X56" s="494"/>
      <c r="Y56" s="180"/>
      <c r="Z56" s="456" t="s">
        <v>115</v>
      </c>
      <c r="AA56" s="457"/>
      <c r="AB56" s="457"/>
      <c r="AC56" s="457"/>
      <c r="AD56" s="458"/>
      <c r="AE56" s="157">
        <f>ROGS!B10</f>
        <v>229.8</v>
      </c>
      <c r="AF56" s="157">
        <f>ROGS!C10</f>
        <v>161.69999999999999</v>
      </c>
      <c r="AG56" s="97"/>
      <c r="AH56" s="182"/>
    </row>
    <row r="57" spans="1:44" ht="18.600000000000001" customHeight="1">
      <c r="A57" s="12"/>
      <c r="B57" s="107"/>
      <c r="C57" s="90"/>
      <c r="D57" s="541" t="s">
        <v>1</v>
      </c>
      <c r="E57" s="541"/>
      <c r="F57" s="559"/>
      <c r="G57" s="281">
        <f>SUMIFS('Service Delivery'!V:V,'Service Delivery'!U:U,'PPI REPORT'!$G$48,'Service Delivery'!T:T,D57)</f>
        <v>7.1</v>
      </c>
      <c r="H57" s="282">
        <f>SUMIFS('Service Delivery'!W:W,'Service Delivery'!U:U,'PPI REPORT'!$H$48,'Service Delivery'!T:T,D57)</f>
        <v>21.9</v>
      </c>
      <c r="I57" s="281">
        <f>SUMIFS('Service Delivery'!V:V,'Service Delivery'!U:U,'PPI REPORT'!$I$48,'Service Delivery'!T:T,D57)</f>
        <v>8.1999999999999993</v>
      </c>
      <c r="J57" s="282">
        <f>SUMIFS('Service Delivery'!W:W,'Service Delivery'!U:U,'PPI REPORT'!$J$48,'Service Delivery'!T:T,D57)</f>
        <v>17.3</v>
      </c>
      <c r="K57" s="281">
        <f>SUMIFS('Service Delivery'!V:V,'Service Delivery'!U:U,'PPI REPORT'!$K$48,'Service Delivery'!T:T,D57)</f>
        <v>8.3000000000000007</v>
      </c>
      <c r="L57" s="282">
        <f>SUMIFS('Service Delivery'!W:W,'Service Delivery'!U:U,'PPI REPORT'!$L$48,'Service Delivery'!T:T,D57)</f>
        <v>21.2</v>
      </c>
      <c r="M57" s="555">
        <f>SUMIFS('Service Delivery'!V:V,'Service Delivery'!U:U,'PPI REPORT'!$M$48,'Service Delivery'!T:T,D57)</f>
        <v>10.199999999999999</v>
      </c>
      <c r="N57" s="556"/>
      <c r="O57" s="282">
        <f>SUMIFS('Service Delivery'!W:W,'Service Delivery'!U:U,'PPI REPORT'!$O$48,'Service Delivery'!T:T,D57)</f>
        <v>28.1</v>
      </c>
      <c r="P57" s="213">
        <f>SUMIFS('Service Delivery'!$B$6:$B$31,'Service Delivery'!$A$6:$A$31,D57)*100</f>
        <v>85.714285714200003</v>
      </c>
      <c r="Q57" s="213">
        <f>SUMIFS('Service Delivery'!$C$6:$C$31,'Service Delivery'!$A$6:$A$31,D57)*100</f>
        <v>95.3125</v>
      </c>
      <c r="R57" s="213">
        <f>SUMIFS('Service Delivery'!$E$6:$E$31,'Service Delivery'!$D$6:$D$31,D57)*100</f>
        <v>0</v>
      </c>
      <c r="S57" s="13"/>
      <c r="T57" s="487">
        <f>SUMIFS('Value for Money'!F:F,'Value for Money'!B:B,D57)</f>
        <v>10679</v>
      </c>
      <c r="U57" s="487"/>
      <c r="V57" s="494">
        <f>SUMIFS('Value for Money'!$E$7:$E$32,'Value for Money'!$B$7:$B$32,$D57)</f>
        <v>2387.6265244931888</v>
      </c>
      <c r="W57" s="494"/>
      <c r="X57" s="494"/>
      <c r="Y57" s="180"/>
      <c r="Z57" s="456" t="s">
        <v>116</v>
      </c>
      <c r="AA57" s="457"/>
      <c r="AB57" s="457"/>
      <c r="AC57" s="457"/>
      <c r="AD57" s="458"/>
      <c r="AE57" s="158">
        <f>ROGS!B11</f>
        <v>1.1709064459964142</v>
      </c>
      <c r="AF57" s="158">
        <f>ROGS!C11</f>
        <v>1.2983491338039015</v>
      </c>
      <c r="AG57" s="97"/>
      <c r="AH57" s="182"/>
      <c r="AJ57" t="s">
        <v>12</v>
      </c>
    </row>
    <row r="58" spans="1:44" ht="18.600000000000001" customHeight="1">
      <c r="A58" s="12"/>
      <c r="B58" s="107"/>
      <c r="C58" s="91"/>
      <c r="D58" s="541" t="s">
        <v>4</v>
      </c>
      <c r="E58" s="541"/>
      <c r="F58" s="559"/>
      <c r="G58" s="281">
        <f>SUMIFS('Service Delivery'!V:V,'Service Delivery'!U:U,'PPI REPORT'!$G$48,'Service Delivery'!T:T,D58)</f>
        <v>8.6999999999999993</v>
      </c>
      <c r="H58" s="282">
        <f>SUMIFS('Service Delivery'!W:W,'Service Delivery'!U:U,'PPI REPORT'!$H$48,'Service Delivery'!T:T,D58)</f>
        <v>18.5</v>
      </c>
      <c r="I58" s="281">
        <f>SUMIFS('Service Delivery'!V:V,'Service Delivery'!U:U,'PPI REPORT'!$I$48,'Service Delivery'!T:T,D58)</f>
        <v>10.199999999999999</v>
      </c>
      <c r="J58" s="282">
        <f>SUMIFS('Service Delivery'!W:W,'Service Delivery'!U:U,'PPI REPORT'!$J$48,'Service Delivery'!T:T,D58)</f>
        <v>21.5</v>
      </c>
      <c r="K58" s="281">
        <f>SUMIFS('Service Delivery'!V:V,'Service Delivery'!U:U,'PPI REPORT'!$K$48,'Service Delivery'!T:T,D58)</f>
        <v>10.5</v>
      </c>
      <c r="L58" s="282">
        <f>SUMIFS('Service Delivery'!W:W,'Service Delivery'!U:U,'PPI REPORT'!$L$48,'Service Delivery'!T:T,D58)</f>
        <v>21.5</v>
      </c>
      <c r="M58" s="555">
        <f>SUMIFS('Service Delivery'!V:V,'Service Delivery'!U:U,'PPI REPORT'!$M$48,'Service Delivery'!T:T,D58)</f>
        <v>18.100000000000001</v>
      </c>
      <c r="N58" s="556"/>
      <c r="O58" s="282">
        <f>SUMIFS('Service Delivery'!W:W,'Service Delivery'!U:U,'PPI REPORT'!$O$48,'Service Delivery'!T:T,D58)</f>
        <v>46.5</v>
      </c>
      <c r="P58" s="213">
        <f>SUMIFS('Service Delivery'!$B$6:$B$31,'Service Delivery'!$A$6:$A$31,D58)*100</f>
        <v>50.471698113200006</v>
      </c>
      <c r="Q58" s="213">
        <f>SUMIFS('Service Delivery'!$C$6:$C$31,'Service Delivery'!$A$6:$A$31,D58)*100</f>
        <v>87.43068391860001</v>
      </c>
      <c r="R58" s="213">
        <f>SUMIFS('Service Delivery'!$E$6:$E$31,'Service Delivery'!$D$6:$D$31,D58)*100</f>
        <v>60.664335664299998</v>
      </c>
      <c r="S58" s="13"/>
      <c r="T58" s="487">
        <f>SUMIFS('Value for Money'!F:F,'Value for Money'!B:B,D58)</f>
        <v>189643</v>
      </c>
      <c r="U58" s="487"/>
      <c r="V58" s="494">
        <f>SUMIFS('Value for Money'!$E$7:$E$32,'Value for Money'!$B$7:$B$32,$D58)</f>
        <v>962.10682643600126</v>
      </c>
      <c r="W58" s="494"/>
      <c r="X58" s="494"/>
      <c r="Y58" s="180"/>
      <c r="Z58" s="450" t="s">
        <v>88</v>
      </c>
      <c r="AA58" s="451"/>
      <c r="AB58" s="451"/>
      <c r="AC58" s="451"/>
      <c r="AD58" s="455"/>
      <c r="AE58" s="136">
        <f>ROGS!B13</f>
        <v>1248570</v>
      </c>
      <c r="AF58" s="136">
        <f>ROGS!C13</f>
        <v>4041548</v>
      </c>
      <c r="AG58" s="97"/>
      <c r="AH58" s="182"/>
    </row>
    <row r="59" spans="1:44" ht="18.600000000000001" customHeight="1">
      <c r="A59" s="12"/>
      <c r="B59" s="107"/>
      <c r="C59" s="532" t="s">
        <v>106</v>
      </c>
      <c r="D59" s="451"/>
      <c r="E59" s="451"/>
      <c r="F59" s="455"/>
      <c r="G59" s="283">
        <f>SUMIFS('Service Delivery'!M:M,'Service Delivery'!L:L,'PPI REPORT'!$G$48,'Service Delivery'!K:K,C59)</f>
        <v>9.1</v>
      </c>
      <c r="H59" s="284">
        <f>SUMIFS('Service Delivery'!N:N,'Service Delivery'!L:L,'PPI REPORT'!$H$48,'Service Delivery'!K:K,C59)</f>
        <v>17.5</v>
      </c>
      <c r="I59" s="283">
        <f>SUMIFS('Service Delivery'!M:M,'Service Delivery'!L:L,'PPI REPORT'!$I$48,'Service Delivery'!K:K,C59)</f>
        <v>11.9</v>
      </c>
      <c r="J59" s="284">
        <f>SUMIFS('Service Delivery'!N:N,'Service Delivery'!L:L,'PPI REPORT'!$J$48,'Service Delivery'!K:K,C59)</f>
        <v>23.8</v>
      </c>
      <c r="K59" s="283">
        <f>SUMIFS('Service Delivery'!M:M,'Service Delivery'!L:L,'PPI REPORT'!$K$48,'Service Delivery'!K:K,C59)</f>
        <v>13.7</v>
      </c>
      <c r="L59" s="284">
        <f>SUMIFS('Service Delivery'!N:N,'Service Delivery'!L:L,'PPI REPORT'!$L$48,'Service Delivery'!K:K,C59)</f>
        <v>25.9</v>
      </c>
      <c r="M59" s="553">
        <f>SUMIFS('Service Delivery'!M:M,'Service Delivery'!L:L,'PPI REPORT'!$M$48,'Service Delivery'!K:K,C59)</f>
        <v>28.4</v>
      </c>
      <c r="N59" s="554"/>
      <c r="O59" s="284">
        <f>SUMIFS('Service Delivery'!N:N,'Service Delivery'!L:L,'PPI REPORT'!$O$48,'Service Delivery'!K:K,C59)</f>
        <v>63.9</v>
      </c>
      <c r="P59" s="214">
        <f>SUMIFS('Service Delivery'!$B$6:$B$31,'Service Delivery'!$A$6:$A$31,C59)*100</f>
        <v>36.659877800399997</v>
      </c>
      <c r="Q59" s="214">
        <f>SUMIFS('Service Delivery'!$C$6:$C$31,'Service Delivery'!$A$6:$A$31,C59)*100</f>
        <v>78.173270651399989</v>
      </c>
      <c r="R59" s="214">
        <f>SUMIFS('Service Delivery'!$E$6:$E$31,'Service Delivery'!$D$6:$D$31,C59)*100</f>
        <v>66.180321735799993</v>
      </c>
      <c r="S59" s="13"/>
      <c r="T59" s="488">
        <f>SUM(T60:U61)</f>
        <v>720465</v>
      </c>
      <c r="U59" s="488"/>
      <c r="V59" s="495">
        <f>SUMIFS('Value for Money'!E7:E32,'Value for Money'!B7:B32,C59)</f>
        <v>983.98702593306496</v>
      </c>
      <c r="W59" s="495"/>
      <c r="X59" s="495"/>
      <c r="Y59" s="180"/>
      <c r="Z59" s="513" t="s">
        <v>89</v>
      </c>
      <c r="AA59" s="514"/>
      <c r="AB59" s="514"/>
      <c r="AC59" s="514"/>
      <c r="AD59" s="515"/>
      <c r="AE59" s="166">
        <f>ROGS!B14</f>
        <v>1091727</v>
      </c>
      <c r="AF59" s="166">
        <f>ROGS!C14</f>
        <v>3420556</v>
      </c>
      <c r="AG59" s="97"/>
      <c r="AH59" s="182"/>
    </row>
    <row r="60" spans="1:44" ht="18.600000000000001" customHeight="1">
      <c r="A60" s="12"/>
      <c r="B60" s="107"/>
      <c r="C60" s="91"/>
      <c r="D60" s="541" t="s">
        <v>7</v>
      </c>
      <c r="E60" s="541"/>
      <c r="F60" s="559"/>
      <c r="G60" s="281">
        <f>SUMIFS('Service Delivery'!V:V,'Service Delivery'!U:U,'PPI REPORT'!$G$48,'Service Delivery'!T:T,D60)</f>
        <v>8.8000000000000007</v>
      </c>
      <c r="H60" s="282">
        <f>SUMIFS('Service Delivery'!W:W,'Service Delivery'!U:U,'PPI REPORT'!$H$48,'Service Delivery'!T:T,D60)</f>
        <v>17.399999999999999</v>
      </c>
      <c r="I60" s="281">
        <f>SUMIFS('Service Delivery'!V:V,'Service Delivery'!U:U,'PPI REPORT'!$I$48,'Service Delivery'!T:T,D60)</f>
        <v>12.3</v>
      </c>
      <c r="J60" s="282">
        <f>SUMIFS('Service Delivery'!W:W,'Service Delivery'!U:U,'PPI REPORT'!$J$48,'Service Delivery'!T:T,D60)</f>
        <v>24.2</v>
      </c>
      <c r="K60" s="281">
        <f>SUMIFS('Service Delivery'!V:V,'Service Delivery'!U:U,'PPI REPORT'!$K$48,'Service Delivery'!T:T,D60)</f>
        <v>14.6</v>
      </c>
      <c r="L60" s="282">
        <f>SUMIFS('Service Delivery'!W:W,'Service Delivery'!U:U,'PPI REPORT'!$L$48,'Service Delivery'!T:T,D60)</f>
        <v>26.5</v>
      </c>
      <c r="M60" s="555">
        <f>SUMIFS('Service Delivery'!V:V,'Service Delivery'!U:U,'PPI REPORT'!$M$48,'Service Delivery'!T:T,D60)</f>
        <v>29.4</v>
      </c>
      <c r="N60" s="556"/>
      <c r="O60" s="282">
        <f>SUMIFS('Service Delivery'!W:W,'Service Delivery'!U:U,'PPI REPORT'!$O$48,'Service Delivery'!T:T,D60)</f>
        <v>63.6</v>
      </c>
      <c r="P60" s="213">
        <f>SUMIFS('Service Delivery'!$B$6:$B$31,'Service Delivery'!$A$6:$A$31,D60)*100</f>
        <v>32.558139534799999</v>
      </c>
      <c r="Q60" s="213">
        <f>SUMIFS('Service Delivery'!$C$6:$C$31,'Service Delivery'!$A$6:$A$31,D60)*100</f>
        <v>76.097560975600004</v>
      </c>
      <c r="R60" s="213">
        <f>SUMIFS('Service Delivery'!$E$6:$E$31,'Service Delivery'!$D$6:$D$31,D60)*100</f>
        <v>66.30790828260001</v>
      </c>
      <c r="S60" s="13"/>
      <c r="T60" s="487">
        <f>SUMIFS('Value for Money'!F:F,'Value for Money'!B:B,D60)</f>
        <v>480375</v>
      </c>
      <c r="U60" s="487"/>
      <c r="V60" s="494">
        <f>SUMIFS('Value for Money'!$E$7:$E$32,'Value for Money'!$B$7:$B$32,$D60)</f>
        <v>1053.0316065717182</v>
      </c>
      <c r="W60" s="494"/>
      <c r="X60" s="494"/>
      <c r="Y60" s="180"/>
      <c r="Z60" s="516" t="s">
        <v>90</v>
      </c>
      <c r="AA60" s="517"/>
      <c r="AB60" s="517"/>
      <c r="AC60" s="517"/>
      <c r="AD60" s="518"/>
      <c r="AE60" s="159">
        <f>ROGS!B15</f>
        <v>156843</v>
      </c>
      <c r="AF60" s="159">
        <f>ROGS!C15</f>
        <v>620992</v>
      </c>
      <c r="AG60" s="97"/>
      <c r="AH60" s="182"/>
    </row>
    <row r="61" spans="1:44" ht="18.600000000000001" customHeight="1">
      <c r="A61" s="12"/>
      <c r="B61" s="107"/>
      <c r="C61" s="90"/>
      <c r="D61" s="541" t="s">
        <v>10</v>
      </c>
      <c r="E61" s="541"/>
      <c r="F61" s="559"/>
      <c r="G61" s="281">
        <f>SUMIFS('Service Delivery'!V:V,'Service Delivery'!U:U,'PPI REPORT'!$G$48,'Service Delivery'!T:T,D61)</f>
        <v>9.3000000000000007</v>
      </c>
      <c r="H61" s="282">
        <f>SUMIFS('Service Delivery'!W:W,'Service Delivery'!U:U,'PPI REPORT'!$H$48,'Service Delivery'!T:T,D61)</f>
        <v>17.7</v>
      </c>
      <c r="I61" s="281">
        <f>SUMIFS('Service Delivery'!V:V,'Service Delivery'!U:U,'PPI REPORT'!$I$48,'Service Delivery'!T:T,D61)</f>
        <v>11.4</v>
      </c>
      <c r="J61" s="282">
        <f>SUMIFS('Service Delivery'!W:W,'Service Delivery'!U:U,'PPI REPORT'!$J$48,'Service Delivery'!T:T,D61)</f>
        <v>23.3</v>
      </c>
      <c r="K61" s="281">
        <f>SUMIFS('Service Delivery'!V:V,'Service Delivery'!U:U,'PPI REPORT'!$K$48,'Service Delivery'!T:T,D61)</f>
        <v>12.4</v>
      </c>
      <c r="L61" s="282">
        <f>SUMIFS('Service Delivery'!W:W,'Service Delivery'!U:U,'PPI REPORT'!$L$48,'Service Delivery'!T:T,D61)</f>
        <v>24.9</v>
      </c>
      <c r="M61" s="555">
        <f>SUMIFS('Service Delivery'!V:V,'Service Delivery'!U:U,'PPI REPORT'!$M$48,'Service Delivery'!T:T,D61)</f>
        <v>26.7</v>
      </c>
      <c r="N61" s="556"/>
      <c r="O61" s="282">
        <f>SUMIFS('Service Delivery'!W:W,'Service Delivery'!U:U,'PPI REPORT'!$O$48,'Service Delivery'!T:T,D61)</f>
        <v>64.3</v>
      </c>
      <c r="P61" s="213">
        <f>SUMIFS('Service Delivery'!$B$6:$B$31,'Service Delivery'!$A$6:$A$31,D61)*100</f>
        <v>42.080378250499997</v>
      </c>
      <c r="Q61" s="213">
        <f>SUMIFS('Service Delivery'!$C$6:$C$31,'Service Delivery'!$A$6:$A$31,D61)*100</f>
        <v>80.717488789200004</v>
      </c>
      <c r="R61" s="213">
        <f>SUMIFS('Service Delivery'!$E$6:$E$31,'Service Delivery'!$D$6:$D$31,D61)*100</f>
        <v>65.671641790999999</v>
      </c>
      <c r="S61" s="13"/>
      <c r="T61" s="487">
        <f>SUMIFS('Value for Money'!F:F,'Value for Money'!B:B,D61)</f>
        <v>240090</v>
      </c>
      <c r="U61" s="487"/>
      <c r="V61" s="494">
        <f>SUMIFS('Value for Money'!$E$7:$E$32,'Value for Money'!$B$7:$B$32,$D61)</f>
        <v>877.72078873979581</v>
      </c>
      <c r="W61" s="494"/>
      <c r="X61" s="494"/>
      <c r="Y61" s="180"/>
      <c r="Z61" s="519" t="s">
        <v>91</v>
      </c>
      <c r="AA61" s="520"/>
      <c r="AB61" s="520"/>
      <c r="AC61" s="520"/>
      <c r="AD61" s="521"/>
      <c r="AE61" s="167">
        <f>ROGS!B16</f>
        <v>0.12561810711453902</v>
      </c>
      <c r="AF61" s="167">
        <f>ROGS!C16</f>
        <v>0.15365201650456706</v>
      </c>
      <c r="AG61" s="97"/>
      <c r="AH61" s="182"/>
    </row>
    <row r="62" spans="1:44" ht="18.600000000000001" customHeight="1">
      <c r="A62" s="12"/>
      <c r="B62" s="107"/>
      <c r="C62" s="532" t="s">
        <v>107</v>
      </c>
      <c r="D62" s="451"/>
      <c r="E62" s="451"/>
      <c r="F62" s="455"/>
      <c r="G62" s="283">
        <f>SUMIFS('Service Delivery'!M:M,'Service Delivery'!L:L,'PPI REPORT'!$G$48,'Service Delivery'!K:K,C62)</f>
        <v>7.9</v>
      </c>
      <c r="H62" s="284">
        <f>SUMIFS('Service Delivery'!N:N,'Service Delivery'!L:L,'PPI REPORT'!$H$48,'Service Delivery'!K:K,C62)</f>
        <v>19.399999999999999</v>
      </c>
      <c r="I62" s="283">
        <f>SUMIFS('Service Delivery'!M:M,'Service Delivery'!L:L,'PPI REPORT'!$I$48,'Service Delivery'!K:K,C62)</f>
        <v>9.6</v>
      </c>
      <c r="J62" s="284">
        <f>SUMIFS('Service Delivery'!N:N,'Service Delivery'!L:L,'PPI REPORT'!$J$48,'Service Delivery'!K:K,C62)</f>
        <v>22.3</v>
      </c>
      <c r="K62" s="283">
        <f>SUMIFS('Service Delivery'!M:M,'Service Delivery'!L:L,'PPI REPORT'!$K$48,'Service Delivery'!K:K,C62)</f>
        <v>10.3</v>
      </c>
      <c r="L62" s="284">
        <f>SUMIFS('Service Delivery'!N:N,'Service Delivery'!L:L,'PPI REPORT'!$L$48,'Service Delivery'!K:K,C62)</f>
        <v>23.8</v>
      </c>
      <c r="M62" s="553">
        <f>SUMIFS('Service Delivery'!M:M,'Service Delivery'!L:L,'PPI REPORT'!$M$48,'Service Delivery'!K:K,C62)</f>
        <v>17.899999999999999</v>
      </c>
      <c r="N62" s="554"/>
      <c r="O62" s="284">
        <f>SUMIFS('Service Delivery'!N:N,'Service Delivery'!L:L,'PPI REPORT'!$O$48,'Service Delivery'!K:K,C62)</f>
        <v>50.9</v>
      </c>
      <c r="P62" s="214">
        <f>SUMIFS('Service Delivery'!$B$6:$B$31,'Service Delivery'!$A$6:$A$31,C62)*100</f>
        <v>54.753722794899993</v>
      </c>
      <c r="Q62" s="214">
        <f>SUMIFS('Service Delivery'!$C$6:$C$31,'Service Delivery'!$A$6:$A$31,C62)*100</f>
        <v>85.863267670900001</v>
      </c>
      <c r="R62" s="214">
        <f>SUMIFS('Service Delivery'!$E$6:$E$31,'Service Delivery'!$D$6:$D$31,C62)*100</f>
        <v>73.899371069099999</v>
      </c>
      <c r="S62" s="13"/>
      <c r="T62" s="488">
        <f>SUM(T63:U64)</f>
        <v>325527</v>
      </c>
      <c r="U62" s="488"/>
      <c r="V62" s="495">
        <f>SUMIFS('Value for Money'!E7:E32,'Value for Money'!B7:B32,C62)</f>
        <v>1221.1497518381814</v>
      </c>
      <c r="W62" s="495"/>
      <c r="X62" s="495"/>
      <c r="Y62" s="180"/>
      <c r="Z62" s="522" t="s">
        <v>93</v>
      </c>
      <c r="AA62" s="523"/>
      <c r="AB62" s="523"/>
      <c r="AC62" s="523"/>
      <c r="AD62" s="524"/>
      <c r="AE62" s="135"/>
      <c r="AF62" s="135"/>
      <c r="AG62" s="97"/>
      <c r="AH62" s="182"/>
    </row>
    <row r="63" spans="1:44" ht="18.600000000000001" customHeight="1">
      <c r="A63" s="12"/>
      <c r="B63" s="107"/>
      <c r="C63" s="91"/>
      <c r="D63" s="541" t="s">
        <v>2</v>
      </c>
      <c r="E63" s="541"/>
      <c r="F63" s="559"/>
      <c r="G63" s="281">
        <f>SUMIFS('Service Delivery'!V:V,'Service Delivery'!U:U,'PPI REPORT'!$G$48,'Service Delivery'!T:T,D63)</f>
        <v>7.9</v>
      </c>
      <c r="H63" s="282">
        <f>SUMIFS('Service Delivery'!W:W,'Service Delivery'!U:U,'PPI REPORT'!$H$48,'Service Delivery'!T:T,D63)</f>
        <v>19.5</v>
      </c>
      <c r="I63" s="281">
        <f>SUMIFS('Service Delivery'!V:V,'Service Delivery'!U:U,'PPI REPORT'!$I$48,'Service Delivery'!T:T,D63)</f>
        <v>9.6999999999999993</v>
      </c>
      <c r="J63" s="282">
        <f>SUMIFS('Service Delivery'!W:W,'Service Delivery'!U:U,'PPI REPORT'!$J$48,'Service Delivery'!T:T,D63)</f>
        <v>22.3</v>
      </c>
      <c r="K63" s="281">
        <f>SUMIFS('Service Delivery'!V:V,'Service Delivery'!U:U,'PPI REPORT'!$K$48,'Service Delivery'!T:T,D63)</f>
        <v>10.4</v>
      </c>
      <c r="L63" s="282">
        <f>SUMIFS('Service Delivery'!W:W,'Service Delivery'!U:U,'PPI REPORT'!$L$48,'Service Delivery'!T:T,D63)</f>
        <v>23.9</v>
      </c>
      <c r="M63" s="555">
        <f>SUMIFS('Service Delivery'!V:V,'Service Delivery'!U:U,'PPI REPORT'!$M$48,'Service Delivery'!T:T,D63)</f>
        <v>18.8</v>
      </c>
      <c r="N63" s="556"/>
      <c r="O63" s="282">
        <f>SUMIFS('Service Delivery'!W:W,'Service Delivery'!U:U,'PPI REPORT'!$O$48,'Service Delivery'!T:T,D63)</f>
        <v>51.8</v>
      </c>
      <c r="P63" s="213">
        <f>SUMIFS('Service Delivery'!$B$6:$B$31,'Service Delivery'!$A$6:$A$31,D63)*100</f>
        <v>52.818627450900003</v>
      </c>
      <c r="Q63" s="213">
        <f>SUMIFS('Service Delivery'!$C$6:$C$31,'Service Delivery'!$A$6:$A$31,D63)*100</f>
        <v>85.185185185099996</v>
      </c>
      <c r="R63" s="213">
        <f>SUMIFS('Service Delivery'!$E$6:$E$31,'Service Delivery'!$D$6:$D$31,D63)*100</f>
        <v>73.750991276699992</v>
      </c>
      <c r="S63" s="13"/>
      <c r="T63" s="487">
        <f>SUMIFS('Value for Money'!F:F,'Value for Money'!B:B,D63)</f>
        <v>301181</v>
      </c>
      <c r="U63" s="487"/>
      <c r="V63" s="494">
        <f>SUMIFS('Value for Money'!$E$7:$E$32,'Value for Money'!$B$7:$B$32,$D63)</f>
        <v>1163.4095912369153</v>
      </c>
      <c r="W63" s="494"/>
      <c r="X63" s="494"/>
      <c r="Y63" s="180"/>
      <c r="Z63" s="525" t="s">
        <v>117</v>
      </c>
      <c r="AA63" s="526"/>
      <c r="AB63" s="526"/>
      <c r="AC63" s="526"/>
      <c r="AD63" s="527"/>
      <c r="AE63" s="449">
        <f>ROGS!B19</f>
        <v>0.93400000000000005</v>
      </c>
      <c r="AF63" s="449">
        <f>ROGS!C19</f>
        <v>0.93400000000000005</v>
      </c>
      <c r="AG63" s="97"/>
      <c r="AH63" s="182" t="s">
        <v>12</v>
      </c>
    </row>
    <row r="64" spans="1:44" ht="18.600000000000001" customHeight="1">
      <c r="A64" s="12"/>
      <c r="B64" s="107"/>
      <c r="C64" s="91"/>
      <c r="D64" s="541" t="s">
        <v>6</v>
      </c>
      <c r="E64" s="541"/>
      <c r="F64" s="559"/>
      <c r="G64" s="281">
        <f>SUMIFS('Service Delivery'!V:V,'Service Delivery'!U:U,'PPI REPORT'!$G$48,'Service Delivery'!T:T,D64)</f>
        <v>7.6</v>
      </c>
      <c r="H64" s="282">
        <f>SUMIFS('Service Delivery'!W:W,'Service Delivery'!U:U,'PPI REPORT'!$H$48,'Service Delivery'!T:T,D64)</f>
        <v>13.3</v>
      </c>
      <c r="I64" s="281">
        <f>SUMIFS('Service Delivery'!V:V,'Service Delivery'!U:U,'PPI REPORT'!$I$48,'Service Delivery'!T:T,D64)</f>
        <v>7.8</v>
      </c>
      <c r="J64" s="282">
        <f>SUMIFS('Service Delivery'!W:W,'Service Delivery'!U:U,'PPI REPORT'!$J$48,'Service Delivery'!T:T,D64)</f>
        <v>18.5</v>
      </c>
      <c r="K64" s="281">
        <f>SUMIFS('Service Delivery'!V:V,'Service Delivery'!U:U,'PPI REPORT'!$K$48,'Service Delivery'!T:T,D64)</f>
        <v>7.9</v>
      </c>
      <c r="L64" s="282">
        <f>SUMIFS('Service Delivery'!W:W,'Service Delivery'!U:U,'PPI REPORT'!$L$48,'Service Delivery'!T:T,D64)</f>
        <v>19.2</v>
      </c>
      <c r="M64" s="555">
        <f>SUMIFS('Service Delivery'!V:V,'Service Delivery'!U:U,'PPI REPORT'!$M$48,'Service Delivery'!T:T,D64)</f>
        <v>9.6999999999999993</v>
      </c>
      <c r="N64" s="556"/>
      <c r="O64" s="282">
        <f>SUMIFS('Service Delivery'!W:W,'Service Delivery'!U:U,'PPI REPORT'!$O$48,'Service Delivery'!T:T,D64)</f>
        <v>27.9</v>
      </c>
      <c r="P64" s="213">
        <f>SUMIFS('Service Delivery'!$B$6:$B$31,'Service Delivery'!$A$6:$A$31,D64)*100</f>
        <v>82.456140350799998</v>
      </c>
      <c r="Q64" s="213">
        <f>SUMIFS('Service Delivery'!$C$6:$C$31,'Service Delivery'!$A$6:$A$31,D64)*100</f>
        <v>96.226415094299995</v>
      </c>
      <c r="R64" s="213">
        <f>SUMIFS('Service Delivery'!$E$6:$E$31,'Service Delivery'!$D$6:$D$31,D64)*100</f>
        <v>90.909090909</v>
      </c>
      <c r="S64" s="13"/>
      <c r="T64" s="487">
        <f>SUMIFS('Value for Money'!F:F,'Value for Money'!B:B,D64)</f>
        <v>24346</v>
      </c>
      <c r="U64" s="487"/>
      <c r="V64" s="494">
        <f>SUMIFS('Value for Money'!$E$7:$E$32,'Value for Money'!$B$7:$B$32,$D64)</f>
        <v>1965.9583492771385</v>
      </c>
      <c r="W64" s="494"/>
      <c r="X64" s="494"/>
      <c r="Y64" s="180"/>
      <c r="Z64" s="452" t="s">
        <v>118</v>
      </c>
      <c r="AA64" s="453"/>
      <c r="AB64" s="453"/>
      <c r="AC64" s="453"/>
      <c r="AD64" s="454"/>
      <c r="AE64" s="449"/>
      <c r="AF64" s="449"/>
      <c r="AG64" s="97"/>
      <c r="AH64" s="182"/>
    </row>
    <row r="65" spans="1:329" s="72" customFormat="1" ht="18.600000000000001" customHeight="1">
      <c r="A65" s="12"/>
      <c r="B65" s="107"/>
      <c r="C65" s="532" t="s">
        <v>108</v>
      </c>
      <c r="D65" s="451"/>
      <c r="E65" s="451"/>
      <c r="F65" s="455"/>
      <c r="G65" s="283">
        <f>SUMIFS('Service Delivery'!M:M,'Service Delivery'!L:L,'PPI REPORT'!$G$48,'Service Delivery'!K:K,C65)</f>
        <v>8.5</v>
      </c>
      <c r="H65" s="284">
        <f>SUMIFS('Service Delivery'!N:N,'Service Delivery'!L:L,'PPI REPORT'!$H$48,'Service Delivery'!K:K,C65)</f>
        <v>17.5</v>
      </c>
      <c r="I65" s="283">
        <f>SUMIFS('Service Delivery'!M:M,'Service Delivery'!L:L,'PPI REPORT'!$I$48,'Service Delivery'!K:K,C65)</f>
        <v>11.9</v>
      </c>
      <c r="J65" s="284">
        <f>SUMIFS('Service Delivery'!N:N,'Service Delivery'!L:L,'PPI REPORT'!$J$48,'Service Delivery'!K:K,C65)</f>
        <v>22.7</v>
      </c>
      <c r="K65" s="283">
        <f>SUMIFS('Service Delivery'!M:M,'Service Delivery'!L:L,'PPI REPORT'!$K$48,'Service Delivery'!K:K,C65)</f>
        <v>15.7</v>
      </c>
      <c r="L65" s="284">
        <f>SUMIFS('Service Delivery'!N:N,'Service Delivery'!L:L,'PPI REPORT'!$L$48,'Service Delivery'!K:K,C65)</f>
        <v>27.7</v>
      </c>
      <c r="M65" s="553">
        <f>SUMIFS('Service Delivery'!M:M,'Service Delivery'!L:L,'PPI REPORT'!$M$48,'Service Delivery'!K:K,C65)</f>
        <v>31.8</v>
      </c>
      <c r="N65" s="554"/>
      <c r="O65" s="284">
        <f>SUMIFS('Service Delivery'!N:N,'Service Delivery'!L:L,'PPI REPORT'!$O$48,'Service Delivery'!K:K,C65)</f>
        <v>65.8</v>
      </c>
      <c r="P65" s="214">
        <f>SUMIFS('Service Delivery'!$B$6:$B$31,'Service Delivery'!$A$6:$A$31,C65)*100</f>
        <v>33.797909407600002</v>
      </c>
      <c r="Q65" s="214">
        <f>SUMIFS('Service Delivery'!$C$6:$C$31,'Service Delivery'!$A$6:$A$31,C65)*100</f>
        <v>79.692832764499997</v>
      </c>
      <c r="R65" s="214">
        <f>SUMIFS('Service Delivery'!$E$6:$E$31,'Service Delivery'!$D$6:$D$31,C65)*100</f>
        <v>83.5669405509</v>
      </c>
      <c r="S65" s="13"/>
      <c r="T65" s="547">
        <f>SUM(T66:U67)</f>
        <v>1114346</v>
      </c>
      <c r="U65" s="548"/>
      <c r="V65" s="495">
        <f>SUMIFS('Value for Money'!E7:E32,'Value for Money'!B7:B32,C65)</f>
        <v>840.95579463723573</v>
      </c>
      <c r="W65" s="495"/>
      <c r="X65" s="495"/>
      <c r="Y65" s="180"/>
      <c r="Z65" s="452" t="s">
        <v>96</v>
      </c>
      <c r="AA65" s="453"/>
      <c r="AB65" s="453"/>
      <c r="AC65" s="453"/>
      <c r="AD65" s="454"/>
      <c r="AE65" s="172">
        <f>ROGS!B21*1000</f>
        <v>1129500</v>
      </c>
      <c r="AF65" s="172">
        <f>ROGS!C21*1000</f>
        <v>4112000</v>
      </c>
      <c r="AG65" s="97"/>
      <c r="AH65" s="182"/>
    </row>
    <row r="66" spans="1:329" s="72" customFormat="1" ht="18.600000000000001" customHeight="1">
      <c r="A66" s="12"/>
      <c r="B66" s="107"/>
      <c r="C66" s="91"/>
      <c r="D66" s="541" t="s">
        <v>110</v>
      </c>
      <c r="E66" s="541"/>
      <c r="F66" s="559"/>
      <c r="G66" s="281">
        <f>SUMIFS('Service Delivery'!V:V,'Service Delivery'!U:U,'PPI REPORT'!$G$48,'Service Delivery'!T:T,D66)</f>
        <v>9</v>
      </c>
      <c r="H66" s="282">
        <f>SUMIFS('Service Delivery'!W:W,'Service Delivery'!U:U,'PPI REPORT'!$H$48,'Service Delivery'!T:T,D66)</f>
        <v>18.899999999999999</v>
      </c>
      <c r="I66" s="281">
        <f>SUMIFS('Service Delivery'!V:V,'Service Delivery'!U:U,'PPI REPORT'!$I$48,'Service Delivery'!T:T,D66)</f>
        <v>12.8</v>
      </c>
      <c r="J66" s="282">
        <f>SUMIFS('Service Delivery'!W:W,'Service Delivery'!U:U,'PPI REPORT'!$J$48,'Service Delivery'!T:T,D66)</f>
        <v>24.1</v>
      </c>
      <c r="K66" s="281">
        <f>SUMIFS('Service Delivery'!V:V,'Service Delivery'!U:U,'PPI REPORT'!$K$48,'Service Delivery'!T:T,D66)</f>
        <v>17</v>
      </c>
      <c r="L66" s="282">
        <f>SUMIFS('Service Delivery'!W:W,'Service Delivery'!U:U,'PPI REPORT'!$L$48,'Service Delivery'!T:T,D66)</f>
        <v>28.6</v>
      </c>
      <c r="M66" s="555">
        <f>SUMIFS('Service Delivery'!V:V,'Service Delivery'!U:U,'PPI REPORT'!$M$48,'Service Delivery'!T:T,D66)</f>
        <v>34.299999999999997</v>
      </c>
      <c r="N66" s="556"/>
      <c r="O66" s="282">
        <f>SUMIFS('Service Delivery'!W:W,'Service Delivery'!U:U,'PPI REPORT'!$O$48,'Service Delivery'!T:T,D66)</f>
        <v>67</v>
      </c>
      <c r="P66" s="213">
        <f>SUMIFS('Service Delivery'!$B$6:$B$31,'Service Delivery'!$A$6:$A$31,D66)*100</f>
        <v>33.542976939199995</v>
      </c>
      <c r="Q66" s="213">
        <f>SUMIFS('Service Delivery'!$C$6:$C$31,'Service Delivery'!$A$6:$A$31,D66)*100</f>
        <v>80.746268656700011</v>
      </c>
      <c r="R66" s="213">
        <f>SUMIFS('Service Delivery'!$E$6:$E$31,'Service Delivery'!$D$6:$D$31,D66)*100</f>
        <v>82.553622698799998</v>
      </c>
      <c r="S66" s="13"/>
      <c r="T66" s="487">
        <f>SUMIFS('Value for Money'!F:F,'Value for Money'!B:B,D66)</f>
        <v>542211</v>
      </c>
      <c r="U66" s="487"/>
      <c r="V66" s="494">
        <f>SUMIFS('Value for Money'!$E$7:$E$32,'Value for Money'!$B$7:$B$32,$D66)</f>
        <v>800.52750122700036</v>
      </c>
      <c r="W66" s="494"/>
      <c r="X66" s="494"/>
      <c r="Y66" s="180"/>
      <c r="Z66" s="450" t="s">
        <v>143</v>
      </c>
      <c r="AA66" s="451"/>
      <c r="AB66" s="451"/>
      <c r="AC66" s="451"/>
      <c r="AD66" s="455"/>
      <c r="AE66" s="446">
        <f>ROGS!B23</f>
        <v>0.23899999999999999</v>
      </c>
      <c r="AF66" s="446">
        <f>ROGS!C23</f>
        <v>0.23499999999999999</v>
      </c>
      <c r="AG66" s="97"/>
      <c r="AH66" s="182"/>
    </row>
    <row r="67" spans="1:329" s="72" customFormat="1" ht="18.600000000000001" customHeight="1">
      <c r="A67" s="12"/>
      <c r="B67" s="107"/>
      <c r="C67" s="91"/>
      <c r="D67" s="541" t="s">
        <v>132</v>
      </c>
      <c r="E67" s="541"/>
      <c r="F67" s="559"/>
      <c r="G67" s="281">
        <f>SUMIFS('Service Delivery'!V:V,'Service Delivery'!U:U,'PPI REPORT'!$G$48,'Service Delivery'!T:T,D67)</f>
        <v>7.9</v>
      </c>
      <c r="H67" s="282">
        <f>SUMIFS('Service Delivery'!W:W,'Service Delivery'!U:U,'PPI REPORT'!$H$48,'Service Delivery'!T:T,D67)</f>
        <v>15.2</v>
      </c>
      <c r="I67" s="281">
        <f>SUMIFS('Service Delivery'!V:V,'Service Delivery'!U:U,'PPI REPORT'!$I$48,'Service Delivery'!T:T,D67)</f>
        <v>11.1</v>
      </c>
      <c r="J67" s="282">
        <f>SUMIFS('Service Delivery'!W:W,'Service Delivery'!U:U,'PPI REPORT'!$J$48,'Service Delivery'!T:T,D67)</f>
        <v>20.7</v>
      </c>
      <c r="K67" s="281">
        <f>SUMIFS('Service Delivery'!V:V,'Service Delivery'!U:U,'PPI REPORT'!$K$48,'Service Delivery'!T:T,D67)</f>
        <v>14.7</v>
      </c>
      <c r="L67" s="282">
        <f>SUMIFS('Service Delivery'!W:W,'Service Delivery'!U:U,'PPI REPORT'!$L$48,'Service Delivery'!T:T,D67)</f>
        <v>26.4</v>
      </c>
      <c r="M67" s="555">
        <f>SUMIFS('Service Delivery'!V:V,'Service Delivery'!U:U,'PPI REPORT'!$M$48,'Service Delivery'!T:T,D67)</f>
        <v>29.3</v>
      </c>
      <c r="N67" s="556"/>
      <c r="O67" s="282">
        <f>SUMIFS('Service Delivery'!W:W,'Service Delivery'!U:U,'PPI REPORT'!$O$48,'Service Delivery'!T:T,D67)</f>
        <v>64.099999999999994</v>
      </c>
      <c r="P67" s="213">
        <f>SUMIFS('Service Delivery'!$B$6:$B$31,'Service Delivery'!$A$6:$A$31,D67)*100</f>
        <v>34.114583333300004</v>
      </c>
      <c r="Q67" s="213">
        <f>SUMIFS('Service Delivery'!$C$6:$C$31,'Service Delivery'!$A$6:$A$31,D67)*100</f>
        <v>78.286852589600002</v>
      </c>
      <c r="R67" s="213">
        <f>SUMIFS('Service Delivery'!$E$6:$E$31,'Service Delivery'!$D$6:$D$31,D67)*100</f>
        <v>84.923146473700001</v>
      </c>
      <c r="S67" s="13"/>
      <c r="T67" s="487">
        <f>SUMIFS('Value for Money'!F:F,'Value for Money'!B:B,D67)</f>
        <v>572135</v>
      </c>
      <c r="U67" s="487"/>
      <c r="V67" s="494">
        <f>SUMIFS('Value for Money'!$E$7:$E$32,'Value for Money'!$B$7:$B$32,$D67)</f>
        <v>886.97523500846103</v>
      </c>
      <c r="W67" s="494"/>
      <c r="X67" s="494"/>
      <c r="Y67" s="180"/>
      <c r="Z67" s="450"/>
      <c r="AA67" s="451"/>
      <c r="AB67" s="451"/>
      <c r="AC67" s="451"/>
      <c r="AD67" s="455"/>
      <c r="AE67" s="446"/>
      <c r="AF67" s="446"/>
      <c r="AG67" s="97"/>
      <c r="AH67" s="182"/>
    </row>
    <row r="68" spans="1:329" s="72" customFormat="1" ht="18.600000000000001" customHeight="1">
      <c r="A68" s="12"/>
      <c r="B68" s="107"/>
      <c r="C68" s="532" t="s">
        <v>109</v>
      </c>
      <c r="D68" s="451"/>
      <c r="E68" s="451"/>
      <c r="F68" s="455"/>
      <c r="G68" s="283">
        <f>SUMIFS('Service Delivery'!M:M,'Service Delivery'!L:L,'PPI REPORT'!$G$48,'Service Delivery'!K:K,C68)</f>
        <v>9.1999999999999993</v>
      </c>
      <c r="H68" s="284">
        <f>SUMIFS('Service Delivery'!N:N,'Service Delivery'!L:L,'PPI REPORT'!$H$48,'Service Delivery'!K:K,C68)</f>
        <v>18.2</v>
      </c>
      <c r="I68" s="283">
        <f>SUMIFS('Service Delivery'!M:M,'Service Delivery'!L:L,'PPI REPORT'!$I$48,'Service Delivery'!K:K,C68)</f>
        <v>12.8</v>
      </c>
      <c r="J68" s="284">
        <f>SUMIFS('Service Delivery'!N:N,'Service Delivery'!L:L,'PPI REPORT'!$J$48,'Service Delivery'!K:K,C68)</f>
        <v>24.1</v>
      </c>
      <c r="K68" s="283">
        <f>SUMIFS('Service Delivery'!M:M,'Service Delivery'!L:L,'PPI REPORT'!$K$48,'Service Delivery'!K:K,C68)</f>
        <v>16.8</v>
      </c>
      <c r="L68" s="284">
        <f>SUMIFS('Service Delivery'!N:N,'Service Delivery'!L:L,'PPI REPORT'!$L$48,'Service Delivery'!K:K,C68)</f>
        <v>28.6</v>
      </c>
      <c r="M68" s="553">
        <f>SUMIFS('Service Delivery'!M:M,'Service Delivery'!L:L,'PPI REPORT'!$M$48,'Service Delivery'!K:K,C68)</f>
        <v>33.299999999999997</v>
      </c>
      <c r="N68" s="554"/>
      <c r="O68" s="284">
        <f>SUMIFS('Service Delivery'!N:N,'Service Delivery'!L:L,'PPI REPORT'!$O$48,'Service Delivery'!K:K,C68)</f>
        <v>68</v>
      </c>
      <c r="P68" s="214">
        <f>SUMIFS('Service Delivery'!$B$6:$B$31,'Service Delivery'!$A$6:$A$31,C68)*100</f>
        <v>35.982142857100001</v>
      </c>
      <c r="Q68" s="214">
        <f>SUMIFS('Service Delivery'!$C$6:$C$31,'Service Delivery'!$A$6:$A$31,C68)*100</f>
        <v>78.069498069399998</v>
      </c>
      <c r="R68" s="214">
        <f>SUMIFS('Service Delivery'!$E$6:$E$31,'Service Delivery'!$D$6:$D$31,C68)*100</f>
        <v>74.931917211300004</v>
      </c>
      <c r="S68" s="13"/>
      <c r="T68" s="547">
        <f>SUM(T69:U71)</f>
        <v>1614087</v>
      </c>
      <c r="U68" s="548"/>
      <c r="V68" s="495">
        <f>SUMIFS('Value for Money'!E7:E32,'Value for Money'!B7:B32,C68)</f>
        <v>894.2115985021718</v>
      </c>
      <c r="W68" s="495"/>
      <c r="X68" s="495"/>
      <c r="Y68" s="180"/>
      <c r="Z68" s="459" t="s">
        <v>119</v>
      </c>
      <c r="AA68" s="460"/>
      <c r="AB68" s="460"/>
      <c r="AC68" s="460"/>
      <c r="AD68" s="512"/>
      <c r="AE68" s="160">
        <f>ROGS!B25</f>
        <v>4787</v>
      </c>
      <c r="AF68" s="160">
        <f>ROGS!C25</f>
        <v>19164</v>
      </c>
      <c r="AG68" s="97"/>
      <c r="AH68" s="182"/>
    </row>
    <row r="69" spans="1:329" s="72" customFormat="1" ht="18.600000000000001" customHeight="1">
      <c r="A69" s="12"/>
      <c r="B69" s="107"/>
      <c r="C69" s="94"/>
      <c r="D69" s="541" t="s">
        <v>111</v>
      </c>
      <c r="E69" s="541"/>
      <c r="F69" s="559"/>
      <c r="G69" s="281">
        <f>SUMIFS('Service Delivery'!V:V,'Service Delivery'!U:U,'PPI REPORT'!$G$48,'Service Delivery'!T:T,D69)</f>
        <v>9.4</v>
      </c>
      <c r="H69" s="282">
        <f>SUMIFS('Service Delivery'!W:W,'Service Delivery'!U:U,'PPI REPORT'!$H$48,'Service Delivery'!T:T,D69)</f>
        <v>17.899999999999999</v>
      </c>
      <c r="I69" s="281">
        <f>SUMIFS('Service Delivery'!V:V,'Service Delivery'!U:U,'PPI REPORT'!$I$48,'Service Delivery'!T:T,D69)</f>
        <v>13.2</v>
      </c>
      <c r="J69" s="282">
        <f>SUMIFS('Service Delivery'!W:W,'Service Delivery'!U:U,'PPI REPORT'!$J$48,'Service Delivery'!T:T,D69)</f>
        <v>24</v>
      </c>
      <c r="K69" s="281">
        <f>SUMIFS('Service Delivery'!V:V,'Service Delivery'!U:U,'PPI REPORT'!$K$48,'Service Delivery'!T:T,D69)</f>
        <v>18</v>
      </c>
      <c r="L69" s="282">
        <f>SUMIFS('Service Delivery'!W:W,'Service Delivery'!U:U,'PPI REPORT'!$L$48,'Service Delivery'!T:T,D69)</f>
        <v>29.5</v>
      </c>
      <c r="M69" s="555">
        <f>SUMIFS('Service Delivery'!V:V,'Service Delivery'!U:U,'PPI REPORT'!$M$48,'Service Delivery'!T:T,D69)</f>
        <v>35.4</v>
      </c>
      <c r="N69" s="556"/>
      <c r="O69" s="282">
        <f>SUMIFS('Service Delivery'!W:W,'Service Delivery'!U:U,'PPI REPORT'!$O$48,'Service Delivery'!T:T,D69)</f>
        <v>69.7</v>
      </c>
      <c r="P69" s="213">
        <f>SUMIFS('Service Delivery'!$B$6:$B$31,'Service Delivery'!$A$6:$A$31,D69)*100</f>
        <v>29.558011049699999</v>
      </c>
      <c r="Q69" s="213">
        <f>SUMIFS('Service Delivery'!$C$6:$C$31,'Service Delivery'!$A$6:$A$31,D69)*100</f>
        <v>78.125</v>
      </c>
      <c r="R69" s="213">
        <f>SUMIFS('Service Delivery'!$E$6:$E$31,'Service Delivery'!$D$6:$D$31,D69)*100</f>
        <v>73.523622047199993</v>
      </c>
      <c r="S69" s="13"/>
      <c r="T69" s="487">
        <f>SUMIFS('Value for Money'!F:F,'Value for Money'!B:B,D69)</f>
        <v>601250</v>
      </c>
      <c r="U69" s="487"/>
      <c r="V69" s="494">
        <f>SUMIFS('Value for Money'!$E$7:$E$32,'Value for Money'!$B$7:$B$32,$D69)</f>
        <v>843.42414202632233</v>
      </c>
      <c r="W69" s="494"/>
      <c r="X69" s="494"/>
      <c r="Y69" s="180"/>
      <c r="Z69" s="456" t="s">
        <v>99</v>
      </c>
      <c r="AA69" s="457"/>
      <c r="AB69" s="457"/>
      <c r="AC69" s="457"/>
      <c r="AD69" s="458"/>
      <c r="AE69" s="301">
        <f>ROGS!B26</f>
        <v>0.88900000000000001</v>
      </c>
      <c r="AF69" s="301">
        <f>ROGS!C26</f>
        <v>0.83</v>
      </c>
      <c r="AG69" s="97"/>
      <c r="AH69" s="182" t="s">
        <v>12</v>
      </c>
    </row>
    <row r="70" spans="1:329" s="72" customFormat="1" ht="18.600000000000001" customHeight="1">
      <c r="A70" s="12"/>
      <c r="B70" s="107"/>
      <c r="C70" s="94"/>
      <c r="D70" s="541" t="s">
        <v>112</v>
      </c>
      <c r="E70" s="541"/>
      <c r="F70" s="559"/>
      <c r="G70" s="281">
        <f>SUMIFS('Service Delivery'!V:V,'Service Delivery'!U:U,'PPI REPORT'!$G$48,'Service Delivery'!T:T,D70)</f>
        <v>8.4</v>
      </c>
      <c r="H70" s="282">
        <f>SUMIFS('Service Delivery'!W:W,'Service Delivery'!U:U,'PPI REPORT'!$H$48,'Service Delivery'!T:T,D70)</f>
        <v>16</v>
      </c>
      <c r="I70" s="281">
        <f>SUMIFS('Service Delivery'!V:V,'Service Delivery'!U:U,'PPI REPORT'!$I$48,'Service Delivery'!T:T,D70)</f>
        <v>12.2</v>
      </c>
      <c r="J70" s="282">
        <f>SUMIFS('Service Delivery'!W:W,'Service Delivery'!U:U,'PPI REPORT'!$J$48,'Service Delivery'!T:T,D70)</f>
        <v>23.8</v>
      </c>
      <c r="K70" s="281">
        <f>SUMIFS('Service Delivery'!V:V,'Service Delivery'!U:U,'PPI REPORT'!$K$48,'Service Delivery'!T:T,D70)</f>
        <v>16.100000000000001</v>
      </c>
      <c r="L70" s="282">
        <f>SUMIFS('Service Delivery'!W:W,'Service Delivery'!U:U,'PPI REPORT'!$L$48,'Service Delivery'!T:T,D70)</f>
        <v>27.7</v>
      </c>
      <c r="M70" s="555">
        <f>SUMIFS('Service Delivery'!V:V,'Service Delivery'!U:U,'PPI REPORT'!$M$48,'Service Delivery'!T:T,D70)</f>
        <v>31.7</v>
      </c>
      <c r="N70" s="556"/>
      <c r="O70" s="282">
        <f>SUMIFS('Service Delivery'!W:W,'Service Delivery'!U:U,'PPI REPORT'!$O$48,'Service Delivery'!T:T,D70)</f>
        <v>66.8</v>
      </c>
      <c r="P70" s="213">
        <f>SUMIFS('Service Delivery'!$B$6:$B$31,'Service Delivery'!$A$6:$A$31,D70)*100</f>
        <v>41.043083900200003</v>
      </c>
      <c r="Q70" s="213">
        <f>SUMIFS('Service Delivery'!$C$6:$C$31,'Service Delivery'!$A$6:$A$31,D70)*100</f>
        <v>80.769230769199993</v>
      </c>
      <c r="R70" s="213">
        <f>SUMIFS('Service Delivery'!$E$6:$E$31,'Service Delivery'!$D$6:$D$31,D70)*100</f>
        <v>77.912621359200003</v>
      </c>
      <c r="S70" s="13"/>
      <c r="T70" s="487">
        <f>SUMIFS('Value for Money'!F:F,'Value for Money'!B:B,D70)</f>
        <v>675481</v>
      </c>
      <c r="U70" s="487"/>
      <c r="V70" s="494">
        <f>SUMIFS('Value for Money'!$E$7:$E$32,'Value for Money'!$B$7:$B$32,$D70)</f>
        <v>936.54555055939477</v>
      </c>
      <c r="W70" s="494"/>
      <c r="X70" s="494"/>
      <c r="Y70" s="180"/>
      <c r="Z70" s="456" t="s">
        <v>100</v>
      </c>
      <c r="AA70" s="457"/>
      <c r="AB70" s="457"/>
      <c r="AC70" s="457"/>
      <c r="AD70" s="458"/>
      <c r="AE70" s="161">
        <f>ROGS!B27</f>
        <v>2.8</v>
      </c>
      <c r="AF70" s="161">
        <f>ROGS!C27</f>
        <v>4.4000000000000004</v>
      </c>
      <c r="AG70" s="97"/>
      <c r="AH70" s="182"/>
      <c r="AI70" s="43"/>
      <c r="AJ70" s="39"/>
    </row>
    <row r="71" spans="1:329" s="72" customFormat="1" ht="18.600000000000001" customHeight="1">
      <c r="A71" s="12"/>
      <c r="B71" s="107"/>
      <c r="C71" s="94"/>
      <c r="D71" s="541" t="s">
        <v>9</v>
      </c>
      <c r="E71" s="541"/>
      <c r="F71" s="559"/>
      <c r="G71" s="281">
        <f>SUMIFS('Service Delivery'!V:V,'Service Delivery'!U:U,'PPI REPORT'!$G$48,'Service Delivery'!T:T,D71)</f>
        <v>9.9</v>
      </c>
      <c r="H71" s="282">
        <f>SUMIFS('Service Delivery'!W:W,'Service Delivery'!U:U,'PPI REPORT'!$H$48,'Service Delivery'!T:T,D71)</f>
        <v>20.2</v>
      </c>
      <c r="I71" s="281">
        <f>SUMIFS('Service Delivery'!V:V,'Service Delivery'!U:U,'PPI REPORT'!$I$48,'Service Delivery'!T:T,D71)</f>
        <v>13.1</v>
      </c>
      <c r="J71" s="282">
        <f>SUMIFS('Service Delivery'!W:W,'Service Delivery'!U:U,'PPI REPORT'!$J$48,'Service Delivery'!T:T,D71)</f>
        <v>24.8</v>
      </c>
      <c r="K71" s="281">
        <f>SUMIFS('Service Delivery'!V:V,'Service Delivery'!U:U,'PPI REPORT'!$K$48,'Service Delivery'!T:T,D71)</f>
        <v>16</v>
      </c>
      <c r="L71" s="282">
        <f>SUMIFS('Service Delivery'!W:W,'Service Delivery'!U:U,'PPI REPORT'!$L$48,'Service Delivery'!T:T,D71)</f>
        <v>28.4</v>
      </c>
      <c r="M71" s="555">
        <f>SUMIFS('Service Delivery'!V:V,'Service Delivery'!U:U,'PPI REPORT'!$M$48,'Service Delivery'!T:T,D71)</f>
        <v>32.1</v>
      </c>
      <c r="N71" s="556"/>
      <c r="O71" s="282">
        <f>SUMIFS('Service Delivery'!W:W,'Service Delivery'!U:U,'PPI REPORT'!$O$48,'Service Delivery'!T:T,D71)</f>
        <v>67.3</v>
      </c>
      <c r="P71" s="213">
        <f>SUMIFS('Service Delivery'!$B$6:$B$31,'Service Delivery'!$A$6:$A$31,D71)*100</f>
        <v>36.277602523600002</v>
      </c>
      <c r="Q71" s="213">
        <f>SUMIFS('Service Delivery'!$C$6:$C$31,'Service Delivery'!$A$6:$A$31,D71)*100</f>
        <v>72.62357414440001</v>
      </c>
      <c r="R71" s="213">
        <f>SUMIFS('Service Delivery'!$E$6:$E$31,'Service Delivery'!$D$6:$D$31,D71)*100</f>
        <v>72.651421507999999</v>
      </c>
      <c r="S71" s="13"/>
      <c r="T71" s="487">
        <f>SUMIFS('Value for Money'!F:F,'Value for Money'!B:B,D71)</f>
        <v>337356</v>
      </c>
      <c r="U71" s="487"/>
      <c r="V71" s="494">
        <f>SUMIFS('Value for Money'!$E$7:$E$32,'Value for Money'!$B$7:$B$32,$D71)</f>
        <v>910.00688470535329</v>
      </c>
      <c r="W71" s="494"/>
      <c r="X71" s="494"/>
      <c r="Y71" s="180"/>
      <c r="Z71" s="450" t="s">
        <v>101</v>
      </c>
      <c r="AA71" s="451"/>
      <c r="AB71" s="451"/>
      <c r="AC71" s="451"/>
      <c r="AD71" s="455"/>
      <c r="AE71" s="501">
        <f>ROGS!B29</f>
        <v>75.2</v>
      </c>
      <c r="AF71" s="501">
        <f>ROGS!C29</f>
        <v>63.1</v>
      </c>
      <c r="AG71" s="98"/>
      <c r="AH71" s="83"/>
    </row>
    <row r="72" spans="1:329" s="72" customFormat="1" ht="18.600000000000001" customHeight="1">
      <c r="A72" s="12"/>
      <c r="B72" s="107"/>
      <c r="C72" s="532" t="s">
        <v>113</v>
      </c>
      <c r="D72" s="451"/>
      <c r="E72" s="451"/>
      <c r="F72" s="455"/>
      <c r="G72" s="283">
        <f>SUMIFS('Service Delivery'!M:M,'Service Delivery'!L:L,'PPI REPORT'!$G$48,'Service Delivery'!K:K,C72)</f>
        <v>8.8000000000000007</v>
      </c>
      <c r="H72" s="284">
        <f>SUMIFS('Service Delivery'!N:N,'Service Delivery'!L:L,'PPI REPORT'!$H$48,'Service Delivery'!K:K,C72)</f>
        <v>16.3</v>
      </c>
      <c r="I72" s="283">
        <f>SUMIFS('Service Delivery'!M:M,'Service Delivery'!L:L,'PPI REPORT'!$I$48,'Service Delivery'!K:K,C72)</f>
        <v>11.6</v>
      </c>
      <c r="J72" s="284">
        <f>SUMIFS('Service Delivery'!N:N,'Service Delivery'!L:L,'PPI REPORT'!$J$48,'Service Delivery'!K:K,C72)</f>
        <v>22</v>
      </c>
      <c r="K72" s="283">
        <f>SUMIFS('Service Delivery'!M:M,'Service Delivery'!L:L,'PPI REPORT'!$K$48,'Service Delivery'!K:K,C72)</f>
        <v>15.1</v>
      </c>
      <c r="L72" s="284">
        <f>SUMIFS('Service Delivery'!N:N,'Service Delivery'!L:L,'PPI REPORT'!$L$48,'Service Delivery'!K:K,C72)</f>
        <v>26.9</v>
      </c>
      <c r="M72" s="553">
        <f>SUMIFS('Service Delivery'!M:M,'Service Delivery'!L:L,'PPI REPORT'!$M$48,'Service Delivery'!K:K,C72)</f>
        <v>28.4</v>
      </c>
      <c r="N72" s="554"/>
      <c r="O72" s="284">
        <f>SUMIFS('Service Delivery'!N:N,'Service Delivery'!L:L,'PPI REPORT'!$O$48,'Service Delivery'!K:K,C72)</f>
        <v>64.7</v>
      </c>
      <c r="P72" s="214">
        <f>SUMIFS('Service Delivery'!$B$6:$B$31,'Service Delivery'!$A$6:$A$31,C72)*100</f>
        <v>38.532110091699998</v>
      </c>
      <c r="Q72" s="214">
        <f>SUMIFS('Service Delivery'!$C$6:$C$31,'Service Delivery'!$A$6:$A$31,C72)*100</f>
        <v>83.444592790299993</v>
      </c>
      <c r="R72" s="214">
        <f>SUMIFS('Service Delivery'!$E$6:$E$31,'Service Delivery'!$D$6:$D$31,C72)*100</f>
        <v>76.616121308800004</v>
      </c>
      <c r="S72" s="102"/>
      <c r="T72" s="488">
        <f>T73</f>
        <v>681996</v>
      </c>
      <c r="U72" s="488"/>
      <c r="V72" s="495">
        <f>V73</f>
        <v>981.35375831746887</v>
      </c>
      <c r="W72" s="495"/>
      <c r="X72" s="495"/>
      <c r="Y72" s="180"/>
      <c r="Z72" s="450"/>
      <c r="AA72" s="451"/>
      <c r="AB72" s="451"/>
      <c r="AC72" s="451"/>
      <c r="AD72" s="455"/>
      <c r="AE72" s="501"/>
      <c r="AF72" s="501"/>
      <c r="AG72" s="98"/>
      <c r="AH72" s="83"/>
    </row>
    <row r="73" spans="1:329" s="100" customFormat="1" ht="18.600000000000001" customHeight="1" thickBot="1">
      <c r="A73" s="12"/>
      <c r="B73" s="107"/>
      <c r="C73" s="94"/>
      <c r="D73" s="574" t="s">
        <v>3</v>
      </c>
      <c r="E73" s="574"/>
      <c r="F73" s="575"/>
      <c r="G73" s="281">
        <f>SUMIFS('Service Delivery'!V:V,'Service Delivery'!U:U,'PPI REPORT'!$G$48,'Service Delivery'!T:T,D73)</f>
        <v>8.8000000000000007</v>
      </c>
      <c r="H73" s="282">
        <f>SUMIFS('Service Delivery'!W:W,'Service Delivery'!U:U,'PPI REPORT'!$H$48,'Service Delivery'!T:T,D73)</f>
        <v>16.3</v>
      </c>
      <c r="I73" s="281">
        <f>SUMIFS('Service Delivery'!V:V,'Service Delivery'!U:U,'PPI REPORT'!$I$48,'Service Delivery'!T:T,D73)</f>
        <v>11.6</v>
      </c>
      <c r="J73" s="282">
        <f>SUMIFS('Service Delivery'!W:W,'Service Delivery'!U:U,'PPI REPORT'!$J$48,'Service Delivery'!T:T,D73)</f>
        <v>22</v>
      </c>
      <c r="K73" s="281">
        <f>SUMIFS('Service Delivery'!V:V,'Service Delivery'!U:U,'PPI REPORT'!$K$48,'Service Delivery'!T:T,D73)</f>
        <v>15.1</v>
      </c>
      <c r="L73" s="282">
        <f>SUMIFS('Service Delivery'!W:W,'Service Delivery'!U:U,'PPI REPORT'!$L$48,'Service Delivery'!T:T,D73)</f>
        <v>26.9</v>
      </c>
      <c r="M73" s="555">
        <f>SUMIFS('Service Delivery'!V:V,'Service Delivery'!U:U,'PPI REPORT'!$M$48,'Service Delivery'!T:T,D73)</f>
        <v>28.4</v>
      </c>
      <c r="N73" s="556"/>
      <c r="O73" s="282">
        <f>SUMIFS('Service Delivery'!W:W,'Service Delivery'!U:U,'PPI REPORT'!$O$48,'Service Delivery'!T:T,D73)</f>
        <v>64.7</v>
      </c>
      <c r="P73" s="215">
        <f>SUMIFS('Service Delivery'!$B$6:$B$31,'Service Delivery'!$A$6:$A$31,D73)*100</f>
        <v>38.532110091699998</v>
      </c>
      <c r="Q73" s="215">
        <f>SUMIFS('Service Delivery'!$C$6:$C$31,'Service Delivery'!$A$6:$A$31,D73)*100</f>
        <v>83.444592790299993</v>
      </c>
      <c r="R73" s="215">
        <f>SUMIFS('Service Delivery'!$E$6:$E$31,'Service Delivery'!$D$6:$D$31,D73)*100</f>
        <v>76.616121308800004</v>
      </c>
      <c r="S73" s="13"/>
      <c r="T73" s="552">
        <f>SUMIFS('Value for Money'!F:F,'Value for Money'!B:B,D73)</f>
        <v>681996</v>
      </c>
      <c r="U73" s="552"/>
      <c r="V73" s="508">
        <f>SUMIFS('Value for Money'!$E$7:$E$32,'Value for Money'!$B$7:$B$32,$D73)</f>
        <v>981.35375831746887</v>
      </c>
      <c r="W73" s="508"/>
      <c r="X73" s="508"/>
      <c r="Y73" s="180"/>
      <c r="Z73" s="456"/>
      <c r="AA73" s="457"/>
      <c r="AB73" s="457"/>
      <c r="AC73" s="457"/>
      <c r="AD73" s="162"/>
      <c r="AE73" s="163"/>
      <c r="AF73" s="163"/>
      <c r="AG73" s="96"/>
      <c r="AH73" s="83"/>
      <c r="AK73" s="331"/>
    </row>
    <row r="74" spans="1:329" s="74" customFormat="1" ht="23.25" customHeight="1" thickTop="1">
      <c r="A74" s="12"/>
      <c r="B74" s="107"/>
      <c r="C74" s="557" t="s">
        <v>11</v>
      </c>
      <c r="D74" s="557"/>
      <c r="E74" s="557"/>
      <c r="F74" s="557"/>
      <c r="G74" s="268">
        <f>'Service Delivery'!H10</f>
        <v>8.6999999999999993</v>
      </c>
      <c r="H74" s="268">
        <f>'Service Delivery'!I10</f>
        <v>17.5</v>
      </c>
      <c r="I74" s="268">
        <f>'Service Delivery'!H11</f>
        <v>11.5</v>
      </c>
      <c r="J74" s="268">
        <f>'Service Delivery'!I11</f>
        <v>22.7</v>
      </c>
      <c r="K74" s="268">
        <f>'Service Delivery'!H12</f>
        <v>13.6</v>
      </c>
      <c r="L74" s="268">
        <f>'Service Delivery'!I12</f>
        <v>26.4</v>
      </c>
      <c r="M74" s="558">
        <f>'Service Delivery'!H13</f>
        <v>25.7</v>
      </c>
      <c r="N74" s="558"/>
      <c r="O74" s="268">
        <f>'Service Delivery'!I13</f>
        <v>61.6</v>
      </c>
      <c r="P74" s="268">
        <f>'Service Delivery'!B31*100</f>
        <v>44.6772124839</v>
      </c>
      <c r="Q74" s="268">
        <f>'Service Delivery'!C31*100</f>
        <v>82.750833422900001</v>
      </c>
      <c r="R74" s="268">
        <f>'Service Delivery'!E31*100</f>
        <v>77.079545454499993</v>
      </c>
      <c r="S74" s="131"/>
      <c r="T74" s="560">
        <f>'Value for Money'!F32</f>
        <v>5460420</v>
      </c>
      <c r="U74" s="561"/>
      <c r="V74" s="509">
        <f>SUMIFS('Value for Money'!$E$7:$E$32,'Value for Money'!$B$7:$B$32,$C74)</f>
        <v>967.89822656989941</v>
      </c>
      <c r="W74" s="510"/>
      <c r="X74" s="511"/>
      <c r="Y74" s="181"/>
      <c r="Z74" s="549"/>
      <c r="AA74" s="550"/>
      <c r="AB74" s="550"/>
      <c r="AC74" s="551"/>
      <c r="AD74" s="82"/>
      <c r="AE74" s="82"/>
      <c r="AF74" s="82"/>
      <c r="AG74" s="96"/>
      <c r="AH74" s="83"/>
    </row>
    <row r="75" spans="1:329" s="189" customFormat="1" ht="15" customHeight="1">
      <c r="A75" s="507" t="s">
        <v>12</v>
      </c>
      <c r="B75" s="507"/>
      <c r="C75" s="507"/>
      <c r="D75" s="507"/>
      <c r="E75" s="507"/>
      <c r="F75" s="507"/>
      <c r="G75" s="507"/>
      <c r="H75" s="507"/>
      <c r="I75" s="507"/>
      <c r="J75" s="507"/>
      <c r="K75" s="507"/>
      <c r="L75" s="507"/>
      <c r="M75" s="507"/>
      <c r="N75" s="507"/>
      <c r="O75" s="507"/>
      <c r="P75" s="507"/>
      <c r="Q75" s="507"/>
      <c r="R75" s="507"/>
      <c r="S75" s="507"/>
      <c r="T75" s="507"/>
      <c r="U75" s="507"/>
      <c r="V75" s="507"/>
      <c r="W75" s="507"/>
      <c r="X75" s="507"/>
      <c r="Y75" s="507"/>
      <c r="Z75" s="507"/>
      <c r="AA75" s="507"/>
      <c r="AB75" s="507"/>
      <c r="AC75" s="507"/>
      <c r="AD75" s="507"/>
      <c r="AE75" s="507"/>
      <c r="AF75" s="507"/>
      <c r="AG75" s="507"/>
      <c r="AH75" s="507"/>
    </row>
    <row r="76" spans="1:329" s="189" customFormat="1" ht="10.15" customHeight="1">
      <c r="A76" s="507"/>
      <c r="B76" s="507"/>
      <c r="C76" s="507"/>
      <c r="D76" s="507"/>
      <c r="E76" s="507"/>
      <c r="F76" s="507"/>
      <c r="G76" s="507"/>
      <c r="H76" s="507"/>
      <c r="I76" s="507"/>
      <c r="J76" s="507"/>
      <c r="K76" s="507"/>
      <c r="L76" s="507"/>
      <c r="M76" s="507"/>
      <c r="N76" s="507"/>
      <c r="O76" s="507"/>
      <c r="P76" s="507"/>
      <c r="Q76" s="507"/>
      <c r="R76" s="507"/>
      <c r="S76" s="507"/>
      <c r="T76" s="507"/>
      <c r="U76" s="507"/>
      <c r="V76" s="507"/>
      <c r="W76" s="507"/>
      <c r="X76" s="507"/>
      <c r="Y76" s="507"/>
      <c r="Z76" s="507"/>
      <c r="AA76" s="507"/>
      <c r="AB76" s="507"/>
      <c r="AC76" s="507"/>
      <c r="AD76" s="507"/>
      <c r="AE76" s="507"/>
      <c r="AF76" s="507"/>
      <c r="AG76" s="507"/>
      <c r="AH76" s="507"/>
    </row>
    <row r="77" spans="1:329" s="189" customFormat="1" ht="15" customHeight="1">
      <c r="A77" s="507"/>
      <c r="B77" s="507"/>
      <c r="C77" s="507"/>
      <c r="D77" s="507"/>
      <c r="E77" s="507"/>
      <c r="F77" s="507"/>
      <c r="G77" s="507"/>
      <c r="H77" s="507"/>
      <c r="I77" s="507"/>
      <c r="J77" s="507"/>
      <c r="K77" s="507"/>
      <c r="L77" s="507"/>
      <c r="M77" s="507"/>
      <c r="N77" s="507"/>
      <c r="O77" s="507"/>
      <c r="P77" s="507"/>
      <c r="Q77" s="507"/>
      <c r="R77" s="507"/>
      <c r="S77" s="507"/>
      <c r="T77" s="507"/>
      <c r="U77" s="507"/>
      <c r="V77" s="507"/>
      <c r="W77" s="507"/>
      <c r="X77" s="507"/>
      <c r="Y77" s="507"/>
      <c r="Z77" s="507"/>
      <c r="AA77" s="507"/>
      <c r="AB77" s="507"/>
      <c r="AC77" s="507"/>
      <c r="AD77" s="507"/>
      <c r="AE77" s="507"/>
      <c r="AF77" s="507"/>
      <c r="AG77" s="507"/>
      <c r="AH77" s="507"/>
    </row>
    <row r="78" spans="1:329" s="189" customFormat="1" ht="15" customHeight="1">
      <c r="A78" s="507"/>
      <c r="B78" s="507"/>
      <c r="C78" s="507"/>
      <c r="D78" s="507"/>
      <c r="E78" s="507"/>
      <c r="F78" s="507"/>
      <c r="G78" s="507"/>
      <c r="H78" s="507"/>
      <c r="I78" s="507"/>
      <c r="J78" s="507"/>
      <c r="K78" s="507"/>
      <c r="L78" s="507"/>
      <c r="M78" s="507"/>
      <c r="N78" s="507"/>
      <c r="O78" s="507"/>
      <c r="P78" s="507"/>
      <c r="Q78" s="507"/>
      <c r="R78" s="507"/>
      <c r="S78" s="507"/>
      <c r="T78" s="507"/>
      <c r="U78" s="507"/>
      <c r="V78" s="507"/>
      <c r="W78" s="507"/>
      <c r="X78" s="507"/>
      <c r="Y78" s="507"/>
      <c r="Z78" s="507"/>
      <c r="AA78" s="507"/>
      <c r="AB78" s="507"/>
      <c r="AC78" s="507"/>
      <c r="AD78" s="507"/>
      <c r="AE78" s="507"/>
      <c r="AF78" s="507"/>
      <c r="AG78" s="507"/>
      <c r="AH78" s="507"/>
    </row>
    <row r="79" spans="1:329" s="15" customFormat="1" ht="15" customHeight="1">
      <c r="A79" s="507"/>
      <c r="B79" s="507"/>
      <c r="C79" s="507"/>
      <c r="D79" s="507"/>
      <c r="E79" s="507"/>
      <c r="F79" s="507"/>
      <c r="G79" s="507"/>
      <c r="H79" s="507"/>
      <c r="I79" s="507"/>
      <c r="J79" s="507"/>
      <c r="K79" s="507"/>
      <c r="L79" s="507"/>
      <c r="M79" s="507"/>
      <c r="N79" s="507"/>
      <c r="O79" s="507"/>
      <c r="P79" s="507"/>
      <c r="Q79" s="507"/>
      <c r="R79" s="507"/>
      <c r="S79" s="507"/>
      <c r="T79" s="507"/>
      <c r="U79" s="507"/>
      <c r="V79" s="507"/>
      <c r="W79" s="507"/>
      <c r="X79" s="507"/>
      <c r="Y79" s="507"/>
      <c r="Z79" s="507"/>
      <c r="AA79" s="507"/>
      <c r="AB79" s="507"/>
      <c r="AC79" s="507"/>
      <c r="AD79" s="507"/>
      <c r="AE79" s="507"/>
      <c r="AF79" s="507"/>
      <c r="AG79" s="507"/>
      <c r="AH79" s="507"/>
      <c r="AJ79" s="332"/>
    </row>
    <row r="80" spans="1:329" s="15" customFormat="1" ht="15" customHeight="1">
      <c r="A80" s="507"/>
      <c r="B80" s="507"/>
      <c r="C80" s="507"/>
      <c r="D80" s="507"/>
      <c r="E80" s="507"/>
      <c r="F80" s="507"/>
      <c r="G80" s="507"/>
      <c r="H80" s="507"/>
      <c r="I80" s="507"/>
      <c r="J80" s="507"/>
      <c r="K80" s="507"/>
      <c r="L80" s="507"/>
      <c r="M80" s="507"/>
      <c r="N80" s="507"/>
      <c r="O80" s="507"/>
      <c r="P80" s="507"/>
      <c r="Q80" s="507"/>
      <c r="R80" s="507"/>
      <c r="S80" s="507"/>
      <c r="T80" s="507"/>
      <c r="U80" s="507"/>
      <c r="V80" s="507"/>
      <c r="W80" s="507"/>
      <c r="X80" s="507"/>
      <c r="Y80" s="507"/>
      <c r="Z80" s="507"/>
      <c r="AA80" s="507"/>
      <c r="AB80" s="507"/>
      <c r="AC80" s="507"/>
      <c r="AD80" s="507"/>
      <c r="AE80" s="507"/>
      <c r="AF80" s="507"/>
      <c r="AG80" s="507"/>
      <c r="AH80" s="507"/>
      <c r="LJ80" s="210">
        <v>1</v>
      </c>
      <c r="LK80" s="212" t="s">
        <v>75</v>
      </c>
      <c r="LL80" s="212"/>
      <c r="LM80" s="212"/>
      <c r="LN80" s="212"/>
      <c r="LO80" s="212"/>
      <c r="LP80" s="212"/>
      <c r="LQ80" s="212"/>
    </row>
    <row r="81" spans="1:329 4383:5119 5151:6143 6175:7167 7199:8191 8223:9215 9247:10239 10271:11263 11295:12287 12319:13311 13343:14335 14367:15359 15391:16351" s="15" customFormat="1" ht="15" customHeight="1">
      <c r="A81" s="507"/>
      <c r="B81" s="507"/>
      <c r="C81" s="507"/>
      <c r="D81" s="507"/>
      <c r="E81" s="507"/>
      <c r="F81" s="507"/>
      <c r="G81" s="507"/>
      <c r="H81" s="507"/>
      <c r="I81" s="507"/>
      <c r="J81" s="507"/>
      <c r="K81" s="507"/>
      <c r="L81" s="507"/>
      <c r="M81" s="507"/>
      <c r="N81" s="507"/>
      <c r="O81" s="507"/>
      <c r="P81" s="507"/>
      <c r="Q81" s="507"/>
      <c r="R81" s="507"/>
      <c r="S81" s="507"/>
      <c r="T81" s="507"/>
      <c r="U81" s="507"/>
      <c r="V81" s="507"/>
      <c r="W81" s="507"/>
      <c r="X81" s="507"/>
      <c r="Y81" s="507"/>
      <c r="Z81" s="507"/>
      <c r="AA81" s="507"/>
      <c r="AB81" s="507"/>
      <c r="AC81" s="507"/>
      <c r="AD81" s="507"/>
      <c r="AE81" s="507"/>
      <c r="AF81" s="507"/>
      <c r="AG81" s="507"/>
      <c r="AH81" s="507"/>
      <c r="LJ81" s="211"/>
      <c r="LK81" s="212" t="s">
        <v>76</v>
      </c>
      <c r="LL81" s="212"/>
      <c r="LM81" s="212"/>
      <c r="LN81" s="212"/>
      <c r="LO81" s="212"/>
      <c r="LP81" s="212"/>
      <c r="LQ81" s="212"/>
    </row>
    <row r="82" spans="1:329 4383:5119 5151:6143 6175:7167 7199:8191 8223:9215 9247:10239 10271:11263 11295:12287 12319:13311 13343:14335 14367:15359 15391:16351" s="15" customFormat="1" ht="15" customHeight="1">
      <c r="A82" s="507"/>
      <c r="B82" s="507"/>
      <c r="C82" s="507"/>
      <c r="D82" s="507"/>
      <c r="E82" s="507"/>
      <c r="F82" s="507"/>
      <c r="G82" s="507"/>
      <c r="H82" s="507"/>
      <c r="I82" s="507"/>
      <c r="J82" s="507"/>
      <c r="K82" s="507"/>
      <c r="L82" s="507"/>
      <c r="M82" s="507"/>
      <c r="N82" s="507"/>
      <c r="O82" s="507"/>
      <c r="P82" s="507"/>
      <c r="Q82" s="507"/>
      <c r="R82" s="507"/>
      <c r="S82" s="507"/>
      <c r="T82" s="507"/>
      <c r="U82" s="507"/>
      <c r="V82" s="507"/>
      <c r="W82" s="507"/>
      <c r="X82" s="507"/>
      <c r="Y82" s="507"/>
      <c r="Z82" s="507"/>
      <c r="AA82" s="507"/>
      <c r="AB82" s="507"/>
      <c r="AC82" s="507"/>
      <c r="AD82" s="507"/>
      <c r="AE82" s="507"/>
      <c r="AF82" s="507"/>
      <c r="AG82" s="507"/>
      <c r="AH82" s="507"/>
    </row>
    <row r="83" spans="1:329 4383:5119 5151:6143 6175:7167 7199:8191 8223:9215 9247:10239 10271:11263 11295:12287 12319:13311 13343:14335 14367:15359 15391:16351" s="15" customFormat="1" ht="15" customHeight="1">
      <c r="A83" s="507"/>
      <c r="B83" s="507"/>
      <c r="C83" s="507"/>
      <c r="D83" s="507"/>
      <c r="E83" s="507"/>
      <c r="F83" s="507"/>
      <c r="G83" s="507"/>
      <c r="H83" s="507"/>
      <c r="I83" s="507"/>
      <c r="J83" s="507"/>
      <c r="K83" s="507"/>
      <c r="L83" s="507"/>
      <c r="M83" s="507"/>
      <c r="N83" s="507"/>
      <c r="O83" s="507"/>
      <c r="P83" s="507"/>
      <c r="Q83" s="507"/>
      <c r="R83" s="507"/>
      <c r="S83" s="507"/>
      <c r="T83" s="507"/>
      <c r="U83" s="507"/>
      <c r="V83" s="507"/>
      <c r="W83" s="507"/>
      <c r="X83" s="507"/>
      <c r="Y83" s="507"/>
      <c r="Z83" s="507"/>
      <c r="AA83" s="507"/>
      <c r="AB83" s="507"/>
      <c r="AC83" s="507"/>
      <c r="AD83" s="507"/>
      <c r="AE83" s="507"/>
      <c r="AF83" s="507"/>
      <c r="AG83" s="507"/>
      <c r="AH83" s="507"/>
    </row>
    <row r="84" spans="1:329 4383:5119 5151:6143 6175:7167 7199:8191 8223:9215 9247:10239 10271:11263 11295:12287 12319:13311 13343:14335 14367:15359 15391:16351" s="15" customFormat="1" ht="15" customHeight="1">
      <c r="A84" s="507"/>
      <c r="B84" s="507"/>
      <c r="C84" s="507"/>
      <c r="D84" s="507"/>
      <c r="E84" s="507"/>
      <c r="F84" s="507"/>
      <c r="G84" s="507"/>
      <c r="H84" s="507"/>
      <c r="I84" s="507"/>
      <c r="J84" s="507"/>
      <c r="K84" s="507"/>
      <c r="L84" s="507"/>
      <c r="M84" s="507"/>
      <c r="N84" s="507"/>
      <c r="O84" s="507"/>
      <c r="P84" s="507"/>
      <c r="Q84" s="507"/>
      <c r="R84" s="507"/>
      <c r="S84" s="507"/>
      <c r="T84" s="507"/>
      <c r="U84" s="507"/>
      <c r="V84" s="507"/>
      <c r="W84" s="507"/>
      <c r="X84" s="507"/>
      <c r="Y84" s="507"/>
      <c r="Z84" s="507"/>
      <c r="AA84" s="507"/>
      <c r="AB84" s="507"/>
      <c r="AC84" s="507"/>
      <c r="AD84" s="507"/>
      <c r="AE84" s="507"/>
      <c r="AF84" s="507"/>
      <c r="AG84" s="507"/>
      <c r="AH84" s="507"/>
    </row>
    <row r="85" spans="1:329 4383:5119 5151:6143 6175:7167 7199:8191 8223:9215 9247:10239 10271:11263 11295:12287 12319:13311 13343:14335 14367:15359 15391:16351" s="15" customFormat="1" ht="11.45" customHeight="1">
      <c r="A85" s="507"/>
      <c r="B85" s="507"/>
      <c r="C85" s="507"/>
      <c r="D85" s="507"/>
      <c r="E85" s="507"/>
      <c r="F85" s="507"/>
      <c r="G85" s="507"/>
      <c r="H85" s="507"/>
      <c r="I85" s="507"/>
      <c r="J85" s="507"/>
      <c r="K85" s="507"/>
      <c r="L85" s="507"/>
      <c r="M85" s="507"/>
      <c r="N85" s="507"/>
      <c r="O85" s="507"/>
      <c r="P85" s="507"/>
      <c r="Q85" s="507"/>
      <c r="R85" s="507"/>
      <c r="S85" s="507"/>
      <c r="T85" s="507"/>
      <c r="U85" s="507"/>
      <c r="V85" s="507"/>
      <c r="W85" s="507"/>
      <c r="X85" s="507"/>
      <c r="Y85" s="507"/>
      <c r="Z85" s="507"/>
      <c r="AA85" s="507"/>
      <c r="AB85" s="507"/>
      <c r="AC85" s="507"/>
      <c r="AD85" s="507"/>
      <c r="AE85" s="507"/>
      <c r="AF85" s="507"/>
      <c r="AG85" s="507"/>
      <c r="AH85" s="507"/>
    </row>
    <row r="86" spans="1:329 4383:5119 5151:6143 6175:7167 7199:8191 8223:9215 9247:10239 10271:11263 11295:12287 12319:13311 13343:14335 14367:15359 15391:16351" s="1" customFormat="1" ht="15" customHeight="1">
      <c r="A86" s="506" t="s">
        <v>74</v>
      </c>
      <c r="B86" s="506"/>
      <c r="C86" s="506"/>
      <c r="D86" s="506"/>
      <c r="E86" s="506"/>
      <c r="F86" s="506"/>
      <c r="G86" s="506"/>
      <c r="H86" s="506"/>
      <c r="I86" s="506"/>
      <c r="J86" s="506"/>
      <c r="K86" s="506"/>
      <c r="L86" s="506"/>
      <c r="M86" s="506"/>
      <c r="N86" s="506"/>
      <c r="O86" s="506"/>
      <c r="P86" s="506"/>
      <c r="Q86" s="506"/>
      <c r="R86" s="506"/>
      <c r="S86" s="506"/>
      <c r="T86" s="506"/>
      <c r="U86" s="506"/>
      <c r="V86" s="506"/>
      <c r="W86" s="506"/>
      <c r="X86" s="506"/>
      <c r="Y86" s="506"/>
      <c r="Z86" s="506"/>
      <c r="AA86" s="506"/>
      <c r="AB86" s="506"/>
      <c r="AC86" s="506"/>
      <c r="AD86" s="506"/>
      <c r="AE86" s="506"/>
      <c r="AF86" s="506"/>
      <c r="AG86" s="506"/>
      <c r="AH86" s="506"/>
      <c r="AI86" s="11"/>
      <c r="AJ86" s="11"/>
      <c r="AK86" s="11"/>
      <c r="AL86" s="11"/>
      <c r="AM86" s="10"/>
    </row>
    <row r="87" spans="1:329 4383:5119 5151:6143 6175:7167 7199:8191 8223:9215 9247:10239 10271:11263 11295:12287 12319:13311 13343:14335 14367:15359 15391:16351" s="1" customFormat="1" ht="31.5" customHeight="1">
      <c r="A87" s="506"/>
      <c r="B87" s="506"/>
      <c r="C87" s="506"/>
      <c r="D87" s="506"/>
      <c r="E87" s="506"/>
      <c r="F87" s="506"/>
      <c r="G87" s="506"/>
      <c r="H87" s="506"/>
      <c r="I87" s="506"/>
      <c r="J87" s="506"/>
      <c r="K87" s="506"/>
      <c r="L87" s="506"/>
      <c r="M87" s="506"/>
      <c r="N87" s="506"/>
      <c r="O87" s="506"/>
      <c r="P87" s="506"/>
      <c r="Q87" s="506"/>
      <c r="R87" s="506"/>
      <c r="S87" s="506"/>
      <c r="T87" s="506"/>
      <c r="U87" s="506"/>
      <c r="V87" s="506"/>
      <c r="W87" s="506"/>
      <c r="X87" s="506"/>
      <c r="Y87" s="506"/>
      <c r="Z87" s="506"/>
      <c r="AA87" s="506"/>
      <c r="AB87" s="506"/>
      <c r="AC87" s="506"/>
      <c r="AD87" s="506"/>
      <c r="AE87" s="506"/>
      <c r="AF87" s="506"/>
      <c r="AG87" s="506"/>
      <c r="AH87" s="506"/>
      <c r="AI87" s="11"/>
      <c r="AJ87" s="11"/>
      <c r="AK87" s="11"/>
      <c r="AL87" s="11"/>
      <c r="AM87" s="10"/>
      <c r="FLO87" s="1" t="s">
        <v>74</v>
      </c>
      <c r="FMU87" s="1" t="s">
        <v>74</v>
      </c>
      <c r="FOA87" s="1" t="s">
        <v>74</v>
      </c>
      <c r="FPG87" s="1" t="s">
        <v>74</v>
      </c>
      <c r="FQM87" s="1" t="s">
        <v>74</v>
      </c>
      <c r="FRS87" s="1" t="s">
        <v>74</v>
      </c>
      <c r="FSY87" s="1" t="s">
        <v>74</v>
      </c>
      <c r="FUE87" s="1" t="s">
        <v>74</v>
      </c>
      <c r="FVK87" s="1" t="s">
        <v>74</v>
      </c>
      <c r="FWQ87" s="1" t="s">
        <v>74</v>
      </c>
      <c r="FXW87" s="1" t="s">
        <v>74</v>
      </c>
      <c r="FZC87" s="1" t="s">
        <v>74</v>
      </c>
      <c r="GAI87" s="1" t="s">
        <v>74</v>
      </c>
      <c r="GBO87" s="1" t="s">
        <v>74</v>
      </c>
      <c r="GCU87" s="1" t="s">
        <v>74</v>
      </c>
      <c r="GEA87" s="1" t="s">
        <v>74</v>
      </c>
      <c r="GFG87" s="1" t="s">
        <v>74</v>
      </c>
      <c r="GGM87" s="1" t="s">
        <v>74</v>
      </c>
      <c r="GHS87" s="1" t="s">
        <v>74</v>
      </c>
      <c r="GIY87" s="1" t="s">
        <v>74</v>
      </c>
      <c r="GKE87" s="1" t="s">
        <v>74</v>
      </c>
      <c r="GLK87" s="1" t="s">
        <v>74</v>
      </c>
      <c r="GMQ87" s="1" t="s">
        <v>74</v>
      </c>
      <c r="GNW87" s="1" t="s">
        <v>74</v>
      </c>
      <c r="GPC87" s="1" t="s">
        <v>74</v>
      </c>
      <c r="GQI87" s="1" t="s">
        <v>74</v>
      </c>
      <c r="GRO87" s="1" t="s">
        <v>74</v>
      </c>
      <c r="GSU87" s="1" t="s">
        <v>74</v>
      </c>
      <c r="GUA87" s="1" t="s">
        <v>74</v>
      </c>
      <c r="GVG87" s="1" t="s">
        <v>74</v>
      </c>
      <c r="GWM87" s="1" t="s">
        <v>74</v>
      </c>
      <c r="GXS87" s="1" t="s">
        <v>74</v>
      </c>
      <c r="GYY87" s="1" t="s">
        <v>74</v>
      </c>
      <c r="HAE87" s="1" t="s">
        <v>74</v>
      </c>
      <c r="HBK87" s="1" t="s">
        <v>74</v>
      </c>
      <c r="HCQ87" s="1" t="s">
        <v>74</v>
      </c>
      <c r="HDW87" s="1" t="s">
        <v>74</v>
      </c>
      <c r="HFC87" s="1" t="s">
        <v>74</v>
      </c>
      <c r="HGI87" s="1" t="s">
        <v>74</v>
      </c>
      <c r="HHO87" s="1" t="s">
        <v>74</v>
      </c>
      <c r="HIU87" s="1" t="s">
        <v>74</v>
      </c>
      <c r="HKA87" s="1" t="s">
        <v>74</v>
      </c>
      <c r="HLG87" s="1" t="s">
        <v>74</v>
      </c>
      <c r="HMM87" s="1" t="s">
        <v>74</v>
      </c>
      <c r="HNS87" s="1" t="s">
        <v>74</v>
      </c>
      <c r="HOY87" s="1" t="s">
        <v>74</v>
      </c>
      <c r="HQE87" s="1" t="s">
        <v>74</v>
      </c>
      <c r="HRK87" s="1" t="s">
        <v>74</v>
      </c>
      <c r="HSQ87" s="1" t="s">
        <v>74</v>
      </c>
      <c r="HTW87" s="1" t="s">
        <v>74</v>
      </c>
      <c r="HVC87" s="1" t="s">
        <v>74</v>
      </c>
      <c r="HWI87" s="1" t="s">
        <v>74</v>
      </c>
      <c r="HXO87" s="1" t="s">
        <v>74</v>
      </c>
      <c r="HYU87" s="1" t="s">
        <v>74</v>
      </c>
      <c r="IAA87" s="1" t="s">
        <v>74</v>
      </c>
      <c r="IBG87" s="1" t="s">
        <v>74</v>
      </c>
      <c r="ICM87" s="1" t="s">
        <v>74</v>
      </c>
      <c r="IDS87" s="1" t="s">
        <v>74</v>
      </c>
      <c r="IEY87" s="1" t="s">
        <v>74</v>
      </c>
      <c r="IGE87" s="1" t="s">
        <v>74</v>
      </c>
      <c r="IHK87" s="1" t="s">
        <v>74</v>
      </c>
      <c r="IIQ87" s="1" t="s">
        <v>74</v>
      </c>
      <c r="IJW87" s="1" t="s">
        <v>74</v>
      </c>
      <c r="ILC87" s="1" t="s">
        <v>74</v>
      </c>
      <c r="IMI87" s="1" t="s">
        <v>74</v>
      </c>
      <c r="INO87" s="1" t="s">
        <v>74</v>
      </c>
      <c r="IOU87" s="1" t="s">
        <v>74</v>
      </c>
      <c r="IQA87" s="1" t="s">
        <v>74</v>
      </c>
      <c r="IRG87" s="1" t="s">
        <v>74</v>
      </c>
      <c r="ISM87" s="1" t="s">
        <v>74</v>
      </c>
      <c r="ITS87" s="1" t="s">
        <v>74</v>
      </c>
      <c r="IUY87" s="1" t="s">
        <v>74</v>
      </c>
      <c r="IWE87" s="1" t="s">
        <v>74</v>
      </c>
      <c r="IXK87" s="1" t="s">
        <v>74</v>
      </c>
      <c r="IYQ87" s="1" t="s">
        <v>74</v>
      </c>
      <c r="IZW87" s="1" t="s">
        <v>74</v>
      </c>
      <c r="JBC87" s="1" t="s">
        <v>74</v>
      </c>
      <c r="JCI87" s="1" t="s">
        <v>74</v>
      </c>
      <c r="JDO87" s="1" t="s">
        <v>74</v>
      </c>
      <c r="JEU87" s="1" t="s">
        <v>74</v>
      </c>
      <c r="JGA87" s="1" t="s">
        <v>74</v>
      </c>
      <c r="JHG87" s="1" t="s">
        <v>74</v>
      </c>
      <c r="JIM87" s="1" t="s">
        <v>74</v>
      </c>
      <c r="JJS87" s="1" t="s">
        <v>74</v>
      </c>
      <c r="JKY87" s="1" t="s">
        <v>74</v>
      </c>
      <c r="JME87" s="1" t="s">
        <v>74</v>
      </c>
      <c r="JNK87" s="1" t="s">
        <v>74</v>
      </c>
      <c r="JOQ87" s="1" t="s">
        <v>74</v>
      </c>
      <c r="JPW87" s="1" t="s">
        <v>74</v>
      </c>
      <c r="JRC87" s="1" t="s">
        <v>74</v>
      </c>
      <c r="JSI87" s="1" t="s">
        <v>74</v>
      </c>
      <c r="JTO87" s="1" t="s">
        <v>74</v>
      </c>
      <c r="JUU87" s="1" t="s">
        <v>74</v>
      </c>
      <c r="JWA87" s="1" t="s">
        <v>74</v>
      </c>
      <c r="JXG87" s="1" t="s">
        <v>74</v>
      </c>
      <c r="JYM87" s="1" t="s">
        <v>74</v>
      </c>
      <c r="JZS87" s="1" t="s">
        <v>74</v>
      </c>
      <c r="KAY87" s="1" t="s">
        <v>74</v>
      </c>
      <c r="KCE87" s="1" t="s">
        <v>74</v>
      </c>
      <c r="KDK87" s="1" t="s">
        <v>74</v>
      </c>
      <c r="KEQ87" s="1" t="s">
        <v>74</v>
      </c>
      <c r="KFW87" s="1" t="s">
        <v>74</v>
      </c>
      <c r="KHC87" s="1" t="s">
        <v>74</v>
      </c>
      <c r="KII87" s="1" t="s">
        <v>74</v>
      </c>
      <c r="KJO87" s="1" t="s">
        <v>74</v>
      </c>
      <c r="KKU87" s="1" t="s">
        <v>74</v>
      </c>
      <c r="KMA87" s="1" t="s">
        <v>74</v>
      </c>
      <c r="KNG87" s="1" t="s">
        <v>74</v>
      </c>
      <c r="KOM87" s="1" t="s">
        <v>74</v>
      </c>
      <c r="KPS87" s="1" t="s">
        <v>74</v>
      </c>
      <c r="KQY87" s="1" t="s">
        <v>74</v>
      </c>
      <c r="KSE87" s="1" t="s">
        <v>74</v>
      </c>
      <c r="KTK87" s="1" t="s">
        <v>74</v>
      </c>
      <c r="KUQ87" s="1" t="s">
        <v>74</v>
      </c>
      <c r="KVW87" s="1" t="s">
        <v>74</v>
      </c>
      <c r="KXC87" s="1" t="s">
        <v>74</v>
      </c>
      <c r="KYI87" s="1" t="s">
        <v>74</v>
      </c>
      <c r="KZO87" s="1" t="s">
        <v>74</v>
      </c>
      <c r="LAU87" s="1" t="s">
        <v>74</v>
      </c>
      <c r="LCA87" s="1" t="s">
        <v>74</v>
      </c>
      <c r="LDG87" s="1" t="s">
        <v>74</v>
      </c>
      <c r="LEM87" s="1" t="s">
        <v>74</v>
      </c>
      <c r="LFS87" s="1" t="s">
        <v>74</v>
      </c>
      <c r="LGY87" s="1" t="s">
        <v>74</v>
      </c>
      <c r="LIE87" s="1" t="s">
        <v>74</v>
      </c>
      <c r="LJK87" s="1" t="s">
        <v>74</v>
      </c>
      <c r="LKQ87" s="1" t="s">
        <v>74</v>
      </c>
      <c r="LLW87" s="1" t="s">
        <v>74</v>
      </c>
      <c r="LNC87" s="1" t="s">
        <v>74</v>
      </c>
      <c r="LOI87" s="1" t="s">
        <v>74</v>
      </c>
      <c r="LPO87" s="1" t="s">
        <v>74</v>
      </c>
      <c r="LQU87" s="1" t="s">
        <v>74</v>
      </c>
      <c r="LSA87" s="1" t="s">
        <v>74</v>
      </c>
      <c r="LTG87" s="1" t="s">
        <v>74</v>
      </c>
      <c r="LUM87" s="1" t="s">
        <v>74</v>
      </c>
      <c r="LVS87" s="1" t="s">
        <v>74</v>
      </c>
      <c r="LWY87" s="1" t="s">
        <v>74</v>
      </c>
      <c r="LYE87" s="1" t="s">
        <v>74</v>
      </c>
      <c r="LZK87" s="1" t="s">
        <v>74</v>
      </c>
      <c r="MAQ87" s="1" t="s">
        <v>74</v>
      </c>
      <c r="MBW87" s="1" t="s">
        <v>74</v>
      </c>
      <c r="MDC87" s="1" t="s">
        <v>74</v>
      </c>
      <c r="MEI87" s="1" t="s">
        <v>74</v>
      </c>
      <c r="MFO87" s="1" t="s">
        <v>74</v>
      </c>
      <c r="MGU87" s="1" t="s">
        <v>74</v>
      </c>
      <c r="MIA87" s="1" t="s">
        <v>74</v>
      </c>
      <c r="MJG87" s="1" t="s">
        <v>74</v>
      </c>
      <c r="MKM87" s="1" t="s">
        <v>74</v>
      </c>
      <c r="MLS87" s="1" t="s">
        <v>74</v>
      </c>
      <c r="MMY87" s="1" t="s">
        <v>74</v>
      </c>
      <c r="MOE87" s="1" t="s">
        <v>74</v>
      </c>
      <c r="MPK87" s="1" t="s">
        <v>74</v>
      </c>
      <c r="MQQ87" s="1" t="s">
        <v>74</v>
      </c>
      <c r="MRW87" s="1" t="s">
        <v>74</v>
      </c>
      <c r="MTC87" s="1" t="s">
        <v>74</v>
      </c>
      <c r="MUI87" s="1" t="s">
        <v>74</v>
      </c>
      <c r="MVO87" s="1" t="s">
        <v>74</v>
      </c>
      <c r="MWU87" s="1" t="s">
        <v>74</v>
      </c>
      <c r="MYA87" s="1" t="s">
        <v>74</v>
      </c>
      <c r="MZG87" s="1" t="s">
        <v>74</v>
      </c>
      <c r="NAM87" s="1" t="s">
        <v>74</v>
      </c>
      <c r="NBS87" s="1" t="s">
        <v>74</v>
      </c>
      <c r="NCY87" s="1" t="s">
        <v>74</v>
      </c>
      <c r="NEE87" s="1" t="s">
        <v>74</v>
      </c>
      <c r="NFK87" s="1" t="s">
        <v>74</v>
      </c>
      <c r="NGQ87" s="1" t="s">
        <v>74</v>
      </c>
      <c r="NHW87" s="1" t="s">
        <v>74</v>
      </c>
      <c r="NJC87" s="1" t="s">
        <v>74</v>
      </c>
      <c r="NKI87" s="1" t="s">
        <v>74</v>
      </c>
      <c r="NLO87" s="1" t="s">
        <v>74</v>
      </c>
      <c r="NMU87" s="1" t="s">
        <v>74</v>
      </c>
      <c r="NOA87" s="1" t="s">
        <v>74</v>
      </c>
      <c r="NPG87" s="1" t="s">
        <v>74</v>
      </c>
      <c r="NQM87" s="1" t="s">
        <v>74</v>
      </c>
      <c r="NRS87" s="1" t="s">
        <v>74</v>
      </c>
      <c r="NSY87" s="1" t="s">
        <v>74</v>
      </c>
      <c r="NUE87" s="1" t="s">
        <v>74</v>
      </c>
      <c r="NVK87" s="1" t="s">
        <v>74</v>
      </c>
      <c r="NWQ87" s="1" t="s">
        <v>74</v>
      </c>
      <c r="NXW87" s="1" t="s">
        <v>74</v>
      </c>
      <c r="NZC87" s="1" t="s">
        <v>74</v>
      </c>
      <c r="OAI87" s="1" t="s">
        <v>74</v>
      </c>
      <c r="OBO87" s="1" t="s">
        <v>74</v>
      </c>
      <c r="OCU87" s="1" t="s">
        <v>74</v>
      </c>
      <c r="OEA87" s="1" t="s">
        <v>74</v>
      </c>
      <c r="OFG87" s="1" t="s">
        <v>74</v>
      </c>
      <c r="OGM87" s="1" t="s">
        <v>74</v>
      </c>
      <c r="OHS87" s="1" t="s">
        <v>74</v>
      </c>
      <c r="OIY87" s="1" t="s">
        <v>74</v>
      </c>
      <c r="OKE87" s="1" t="s">
        <v>74</v>
      </c>
      <c r="OLK87" s="1" t="s">
        <v>74</v>
      </c>
      <c r="OMQ87" s="1" t="s">
        <v>74</v>
      </c>
      <c r="ONW87" s="1" t="s">
        <v>74</v>
      </c>
      <c r="OPC87" s="1" t="s">
        <v>74</v>
      </c>
      <c r="OQI87" s="1" t="s">
        <v>74</v>
      </c>
      <c r="ORO87" s="1" t="s">
        <v>74</v>
      </c>
      <c r="OSU87" s="1" t="s">
        <v>74</v>
      </c>
      <c r="OUA87" s="1" t="s">
        <v>74</v>
      </c>
      <c r="OVG87" s="1" t="s">
        <v>74</v>
      </c>
      <c r="OWM87" s="1" t="s">
        <v>74</v>
      </c>
      <c r="OXS87" s="1" t="s">
        <v>74</v>
      </c>
      <c r="OYY87" s="1" t="s">
        <v>74</v>
      </c>
      <c r="PAE87" s="1" t="s">
        <v>74</v>
      </c>
      <c r="PBK87" s="1" t="s">
        <v>74</v>
      </c>
      <c r="PCQ87" s="1" t="s">
        <v>74</v>
      </c>
      <c r="PDW87" s="1" t="s">
        <v>74</v>
      </c>
      <c r="PFC87" s="1" t="s">
        <v>74</v>
      </c>
      <c r="PGI87" s="1" t="s">
        <v>74</v>
      </c>
      <c r="PHO87" s="1" t="s">
        <v>74</v>
      </c>
      <c r="PIU87" s="1" t="s">
        <v>74</v>
      </c>
      <c r="PKA87" s="1" t="s">
        <v>74</v>
      </c>
      <c r="PLG87" s="1" t="s">
        <v>74</v>
      </c>
      <c r="PMM87" s="1" t="s">
        <v>74</v>
      </c>
      <c r="PNS87" s="1" t="s">
        <v>74</v>
      </c>
      <c r="POY87" s="1" t="s">
        <v>74</v>
      </c>
      <c r="PQE87" s="1" t="s">
        <v>74</v>
      </c>
      <c r="PRK87" s="1" t="s">
        <v>74</v>
      </c>
      <c r="PSQ87" s="1" t="s">
        <v>74</v>
      </c>
      <c r="PTW87" s="1" t="s">
        <v>74</v>
      </c>
      <c r="PVC87" s="1" t="s">
        <v>74</v>
      </c>
      <c r="PWI87" s="1" t="s">
        <v>74</v>
      </c>
      <c r="PXO87" s="1" t="s">
        <v>74</v>
      </c>
      <c r="PYU87" s="1" t="s">
        <v>74</v>
      </c>
      <c r="QAA87" s="1" t="s">
        <v>74</v>
      </c>
      <c r="QBG87" s="1" t="s">
        <v>74</v>
      </c>
      <c r="QCM87" s="1" t="s">
        <v>74</v>
      </c>
      <c r="QDS87" s="1" t="s">
        <v>74</v>
      </c>
      <c r="QEY87" s="1" t="s">
        <v>74</v>
      </c>
      <c r="QGE87" s="1" t="s">
        <v>74</v>
      </c>
      <c r="QHK87" s="1" t="s">
        <v>74</v>
      </c>
      <c r="QIQ87" s="1" t="s">
        <v>74</v>
      </c>
      <c r="QJW87" s="1" t="s">
        <v>74</v>
      </c>
      <c r="QLC87" s="1" t="s">
        <v>74</v>
      </c>
      <c r="QMI87" s="1" t="s">
        <v>74</v>
      </c>
      <c r="QNO87" s="1" t="s">
        <v>74</v>
      </c>
      <c r="QOU87" s="1" t="s">
        <v>74</v>
      </c>
      <c r="QQA87" s="1" t="s">
        <v>74</v>
      </c>
      <c r="QRG87" s="1" t="s">
        <v>74</v>
      </c>
      <c r="QSM87" s="1" t="s">
        <v>74</v>
      </c>
      <c r="QTS87" s="1" t="s">
        <v>74</v>
      </c>
      <c r="QUY87" s="1" t="s">
        <v>74</v>
      </c>
      <c r="QWE87" s="1" t="s">
        <v>74</v>
      </c>
      <c r="QXK87" s="1" t="s">
        <v>74</v>
      </c>
      <c r="QYQ87" s="1" t="s">
        <v>74</v>
      </c>
      <c r="QZW87" s="1" t="s">
        <v>74</v>
      </c>
      <c r="RBC87" s="1" t="s">
        <v>74</v>
      </c>
      <c r="RCI87" s="1" t="s">
        <v>74</v>
      </c>
      <c r="RDO87" s="1" t="s">
        <v>74</v>
      </c>
      <c r="REU87" s="1" t="s">
        <v>74</v>
      </c>
      <c r="RGA87" s="1" t="s">
        <v>74</v>
      </c>
      <c r="RHG87" s="1" t="s">
        <v>74</v>
      </c>
      <c r="RIM87" s="1" t="s">
        <v>74</v>
      </c>
      <c r="RJS87" s="1" t="s">
        <v>74</v>
      </c>
      <c r="RKY87" s="1" t="s">
        <v>74</v>
      </c>
      <c r="RME87" s="1" t="s">
        <v>74</v>
      </c>
      <c r="RNK87" s="1" t="s">
        <v>74</v>
      </c>
      <c r="ROQ87" s="1" t="s">
        <v>74</v>
      </c>
      <c r="RPW87" s="1" t="s">
        <v>74</v>
      </c>
      <c r="RRC87" s="1" t="s">
        <v>74</v>
      </c>
      <c r="RSI87" s="1" t="s">
        <v>74</v>
      </c>
      <c r="RTO87" s="1" t="s">
        <v>74</v>
      </c>
      <c r="RUU87" s="1" t="s">
        <v>74</v>
      </c>
      <c r="RWA87" s="1" t="s">
        <v>74</v>
      </c>
      <c r="RXG87" s="1" t="s">
        <v>74</v>
      </c>
      <c r="RYM87" s="1" t="s">
        <v>74</v>
      </c>
      <c r="RZS87" s="1" t="s">
        <v>74</v>
      </c>
      <c r="SAY87" s="1" t="s">
        <v>74</v>
      </c>
      <c r="SCE87" s="1" t="s">
        <v>74</v>
      </c>
      <c r="SDK87" s="1" t="s">
        <v>74</v>
      </c>
      <c r="SEQ87" s="1" t="s">
        <v>74</v>
      </c>
      <c r="SFW87" s="1" t="s">
        <v>74</v>
      </c>
      <c r="SHC87" s="1" t="s">
        <v>74</v>
      </c>
      <c r="SII87" s="1" t="s">
        <v>74</v>
      </c>
      <c r="SJO87" s="1" t="s">
        <v>74</v>
      </c>
      <c r="SKU87" s="1" t="s">
        <v>74</v>
      </c>
      <c r="SMA87" s="1" t="s">
        <v>74</v>
      </c>
      <c r="SNG87" s="1" t="s">
        <v>74</v>
      </c>
      <c r="SOM87" s="1" t="s">
        <v>74</v>
      </c>
      <c r="SPS87" s="1" t="s">
        <v>74</v>
      </c>
      <c r="SQY87" s="1" t="s">
        <v>74</v>
      </c>
      <c r="SSE87" s="1" t="s">
        <v>74</v>
      </c>
      <c r="STK87" s="1" t="s">
        <v>74</v>
      </c>
      <c r="SUQ87" s="1" t="s">
        <v>74</v>
      </c>
      <c r="SVW87" s="1" t="s">
        <v>74</v>
      </c>
      <c r="SXC87" s="1" t="s">
        <v>74</v>
      </c>
      <c r="SYI87" s="1" t="s">
        <v>74</v>
      </c>
      <c r="SZO87" s="1" t="s">
        <v>74</v>
      </c>
      <c r="TAU87" s="1" t="s">
        <v>74</v>
      </c>
      <c r="TCA87" s="1" t="s">
        <v>74</v>
      </c>
      <c r="TDG87" s="1" t="s">
        <v>74</v>
      </c>
      <c r="TEM87" s="1" t="s">
        <v>74</v>
      </c>
      <c r="TFS87" s="1" t="s">
        <v>74</v>
      </c>
      <c r="TGY87" s="1" t="s">
        <v>74</v>
      </c>
      <c r="TIE87" s="1" t="s">
        <v>74</v>
      </c>
      <c r="TJK87" s="1" t="s">
        <v>74</v>
      </c>
      <c r="TKQ87" s="1" t="s">
        <v>74</v>
      </c>
      <c r="TLW87" s="1" t="s">
        <v>74</v>
      </c>
      <c r="TNC87" s="1" t="s">
        <v>74</v>
      </c>
      <c r="TOI87" s="1" t="s">
        <v>74</v>
      </c>
      <c r="TPO87" s="1" t="s">
        <v>74</v>
      </c>
      <c r="TQU87" s="1" t="s">
        <v>74</v>
      </c>
      <c r="TSA87" s="1" t="s">
        <v>74</v>
      </c>
      <c r="TTG87" s="1" t="s">
        <v>74</v>
      </c>
      <c r="TUM87" s="1" t="s">
        <v>74</v>
      </c>
      <c r="TVS87" s="1" t="s">
        <v>74</v>
      </c>
      <c r="TWY87" s="1" t="s">
        <v>74</v>
      </c>
      <c r="TYE87" s="1" t="s">
        <v>74</v>
      </c>
      <c r="TZK87" s="1" t="s">
        <v>74</v>
      </c>
      <c r="UAQ87" s="1" t="s">
        <v>74</v>
      </c>
      <c r="UBW87" s="1" t="s">
        <v>74</v>
      </c>
      <c r="UDC87" s="1" t="s">
        <v>74</v>
      </c>
      <c r="UEI87" s="1" t="s">
        <v>74</v>
      </c>
      <c r="UFO87" s="1" t="s">
        <v>74</v>
      </c>
      <c r="UGU87" s="1" t="s">
        <v>74</v>
      </c>
      <c r="UIA87" s="1" t="s">
        <v>74</v>
      </c>
      <c r="UJG87" s="1" t="s">
        <v>74</v>
      </c>
      <c r="UKM87" s="1" t="s">
        <v>74</v>
      </c>
      <c r="ULS87" s="1" t="s">
        <v>74</v>
      </c>
      <c r="UMY87" s="1" t="s">
        <v>74</v>
      </c>
      <c r="UOE87" s="1" t="s">
        <v>74</v>
      </c>
      <c r="UPK87" s="1" t="s">
        <v>74</v>
      </c>
      <c r="UQQ87" s="1" t="s">
        <v>74</v>
      </c>
      <c r="URW87" s="1" t="s">
        <v>74</v>
      </c>
      <c r="UTC87" s="1" t="s">
        <v>74</v>
      </c>
      <c r="UUI87" s="1" t="s">
        <v>74</v>
      </c>
      <c r="UVO87" s="1" t="s">
        <v>74</v>
      </c>
      <c r="UWU87" s="1" t="s">
        <v>74</v>
      </c>
      <c r="UYA87" s="1" t="s">
        <v>74</v>
      </c>
      <c r="UZG87" s="1" t="s">
        <v>74</v>
      </c>
      <c r="VAM87" s="1" t="s">
        <v>74</v>
      </c>
      <c r="VBS87" s="1" t="s">
        <v>74</v>
      </c>
      <c r="VCY87" s="1" t="s">
        <v>74</v>
      </c>
      <c r="VEE87" s="1" t="s">
        <v>74</v>
      </c>
      <c r="VFK87" s="1" t="s">
        <v>74</v>
      </c>
      <c r="VGQ87" s="1" t="s">
        <v>74</v>
      </c>
      <c r="VHW87" s="1" t="s">
        <v>74</v>
      </c>
      <c r="VJC87" s="1" t="s">
        <v>74</v>
      </c>
      <c r="VKI87" s="1" t="s">
        <v>74</v>
      </c>
      <c r="VLO87" s="1" t="s">
        <v>74</v>
      </c>
      <c r="VMU87" s="1" t="s">
        <v>74</v>
      </c>
      <c r="VOA87" s="1" t="s">
        <v>74</v>
      </c>
      <c r="VPG87" s="1" t="s">
        <v>74</v>
      </c>
      <c r="VQM87" s="1" t="s">
        <v>74</v>
      </c>
      <c r="VRS87" s="1" t="s">
        <v>74</v>
      </c>
      <c r="VSY87" s="1" t="s">
        <v>74</v>
      </c>
      <c r="VUE87" s="1" t="s">
        <v>74</v>
      </c>
      <c r="VVK87" s="1" t="s">
        <v>74</v>
      </c>
      <c r="VWQ87" s="1" t="s">
        <v>74</v>
      </c>
      <c r="VXW87" s="1" t="s">
        <v>74</v>
      </c>
      <c r="VZC87" s="1" t="s">
        <v>74</v>
      </c>
      <c r="WAI87" s="1" t="s">
        <v>74</v>
      </c>
      <c r="WBO87" s="1" t="s">
        <v>74</v>
      </c>
      <c r="WCU87" s="1" t="s">
        <v>74</v>
      </c>
      <c r="WEA87" s="1" t="s">
        <v>74</v>
      </c>
      <c r="WFG87" s="1" t="s">
        <v>74</v>
      </c>
      <c r="WGM87" s="1" t="s">
        <v>74</v>
      </c>
      <c r="WHS87" s="1" t="s">
        <v>74</v>
      </c>
      <c r="WIY87" s="1" t="s">
        <v>74</v>
      </c>
      <c r="WKE87" s="1" t="s">
        <v>74</v>
      </c>
      <c r="WLK87" s="1" t="s">
        <v>74</v>
      </c>
      <c r="WMQ87" s="1" t="s">
        <v>74</v>
      </c>
      <c r="WNW87" s="1" t="s">
        <v>74</v>
      </c>
      <c r="WPC87" s="1" t="s">
        <v>74</v>
      </c>
      <c r="WQI87" s="1" t="s">
        <v>74</v>
      </c>
      <c r="WRO87" s="1" t="s">
        <v>74</v>
      </c>
      <c r="WSU87" s="1" t="s">
        <v>74</v>
      </c>
      <c r="WUA87" s="1" t="s">
        <v>74</v>
      </c>
      <c r="WVG87" s="1" t="s">
        <v>74</v>
      </c>
      <c r="WWM87" s="1" t="s">
        <v>74</v>
      </c>
      <c r="WXS87" s="1" t="s">
        <v>74</v>
      </c>
      <c r="WYY87" s="1" t="s">
        <v>74</v>
      </c>
      <c r="XAE87" s="1" t="s">
        <v>74</v>
      </c>
      <c r="XBK87" s="1" t="s">
        <v>74</v>
      </c>
      <c r="XCQ87" s="1" t="s">
        <v>74</v>
      </c>
      <c r="XDW87" s="1" t="s">
        <v>74</v>
      </c>
    </row>
    <row r="88" spans="1:329 4383:5119 5151:6143 6175:7167 7199:8191 8223:9215 9247:10239 10271:11263 11295:12287 12319:13311 13343:14335 14367:15359 15391:16351" s="1" customFormat="1" ht="15" customHeight="1">
      <c r="A88" s="506"/>
      <c r="B88" s="506"/>
      <c r="C88" s="506"/>
      <c r="D88" s="506"/>
      <c r="E88" s="506"/>
      <c r="F88" s="506"/>
      <c r="G88" s="506"/>
      <c r="H88" s="506"/>
      <c r="I88" s="506"/>
      <c r="J88" s="506"/>
      <c r="K88" s="506"/>
      <c r="L88" s="506"/>
      <c r="M88" s="506"/>
      <c r="N88" s="506"/>
      <c r="O88" s="506"/>
      <c r="P88" s="506"/>
      <c r="Q88" s="506"/>
      <c r="R88" s="506"/>
      <c r="S88" s="506"/>
      <c r="T88" s="506"/>
      <c r="U88" s="506"/>
      <c r="V88" s="506"/>
      <c r="W88" s="506"/>
      <c r="X88" s="506"/>
      <c r="Y88" s="506"/>
      <c r="Z88" s="506"/>
      <c r="AA88" s="506"/>
      <c r="AB88" s="506"/>
      <c r="AC88" s="506"/>
      <c r="AD88" s="506"/>
      <c r="AE88" s="506"/>
      <c r="AF88" s="506"/>
      <c r="AG88" s="506"/>
      <c r="AH88" s="506"/>
      <c r="AI88" s="11"/>
      <c r="AJ88" s="11"/>
      <c r="AK88" s="11"/>
      <c r="AL88" s="11"/>
      <c r="AM88" s="10"/>
    </row>
    <row r="89" spans="1:329 4383:5119 5151:6143 6175:7167 7199:8191 8223:9215 9247:10239 10271:11263 11295:12287 12319:13311 13343:14335 14367:15359 15391:16351">
      <c r="B89" s="75"/>
    </row>
    <row r="90" spans="1:329 4383:5119 5151:6143 6175:7167 7199:8191 8223:9215 9247:10239 10271:11263 11295:12287 12319:13311 13343:14335 14367:15359 15391:16351" s="40" customFormat="1" ht="35.25" customHeight="1">
      <c r="B90" s="134"/>
      <c r="C90" s="44" t="s">
        <v>102</v>
      </c>
      <c r="D90" s="41"/>
      <c r="E90" s="41"/>
      <c r="F90" s="41"/>
      <c r="G90" s="41"/>
      <c r="H90" s="41"/>
      <c r="I90" s="41"/>
      <c r="J90" s="41"/>
      <c r="K90" s="41"/>
      <c r="L90" s="42"/>
      <c r="M90" s="42"/>
      <c r="N90" s="42"/>
      <c r="O90" s="42"/>
      <c r="P90" s="42"/>
      <c r="Q90" s="42"/>
      <c r="R90" s="42"/>
      <c r="S90" s="42"/>
      <c r="T90" s="42"/>
      <c r="U90" s="42"/>
      <c r="V90" s="42"/>
      <c r="W90" s="42"/>
      <c r="X90" s="151"/>
      <c r="Y90" s="41"/>
      <c r="AA90" s="40" t="s">
        <v>12</v>
      </c>
    </row>
    <row r="91" spans="1:329 4383:5119 5151:6143 6175:7167 7199:8191 8223:9215 9247:10239 10271:11263 11295:12287 12319:13311 13343:14335 14367:15359 15391:16351" s="40" customFormat="1" ht="15" customHeight="1">
      <c r="B91" s="134"/>
      <c r="C91" s="44"/>
      <c r="D91" s="41"/>
      <c r="E91" s="41"/>
      <c r="F91" s="41"/>
      <c r="G91" s="41"/>
      <c r="H91" s="41"/>
      <c r="I91" s="41"/>
      <c r="J91" s="41"/>
      <c r="K91" s="41"/>
      <c r="L91" s="42"/>
      <c r="M91" s="42"/>
      <c r="N91" s="42"/>
      <c r="O91" s="42"/>
      <c r="P91" s="42"/>
      <c r="Q91" s="42"/>
      <c r="R91" s="42"/>
      <c r="S91" s="42"/>
      <c r="T91" s="42"/>
      <c r="U91" s="42"/>
      <c r="V91" s="42"/>
      <c r="W91" s="42"/>
      <c r="X91" s="151"/>
      <c r="Y91" s="41"/>
    </row>
    <row r="92" spans="1:329 4383:5119 5151:6143 6175:7167 7199:8191 8223:9215 9247:10239 10271:11263 11295:12287 12319:13311 13343:14335 14367:15359 15391:16351">
      <c r="B92" s="75"/>
    </row>
    <row r="93" spans="1:329 4383:5119 5151:6143 6175:7167 7199:8191 8223:9215 9247:10239 10271:11263 11295:12287 12319:13311 13343:14335 14367:15359 15391:16351">
      <c r="B93" s="75"/>
    </row>
    <row r="94" spans="1:329 4383:5119 5151:6143 6175:7167 7199:8191 8223:9215 9247:10239 10271:11263 11295:12287 12319:13311 13343:14335 14367:15359 15391:16351">
      <c r="B94" s="75"/>
    </row>
    <row r="95" spans="1:329 4383:5119 5151:6143 6175:7167 7199:8191 8223:9215 9247:10239 10271:11263 11295:12287 12319:13311 13343:14335 14367:15359 15391:16351">
      <c r="B95" s="75"/>
    </row>
    <row r="96" spans="1:329 4383:5119 5151:6143 6175:7167 7199:8191 8223:9215 9247:10239 10271:11263 11295:12287 12319:13311 13343:14335 14367:15359 15391:16351">
      <c r="B96" s="75"/>
    </row>
    <row r="97" spans="2:2">
      <c r="B97" s="75"/>
    </row>
    <row r="98" spans="2:2">
      <c r="B98" s="75"/>
    </row>
    <row r="99" spans="2:2">
      <c r="B99" s="75"/>
    </row>
    <row r="100" spans="2:2">
      <c r="B100" s="75"/>
    </row>
    <row r="101" spans="2:2">
      <c r="B101" s="75"/>
    </row>
    <row r="102" spans="2:2">
      <c r="B102" s="75"/>
    </row>
    <row r="103" spans="2:2">
      <c r="B103" s="75"/>
    </row>
    <row r="104" spans="2:2">
      <c r="B104" s="75"/>
    </row>
    <row r="105" spans="2:2">
      <c r="B105" s="75"/>
    </row>
    <row r="106" spans="2:2">
      <c r="B106" s="75"/>
    </row>
    <row r="107" spans="2:2">
      <c r="B107" s="75"/>
    </row>
    <row r="108" spans="2:2">
      <c r="B108" s="75"/>
    </row>
    <row r="109" spans="2:2">
      <c r="B109" s="75"/>
    </row>
    <row r="110" spans="2:2">
      <c r="B110" s="75"/>
    </row>
    <row r="111" spans="2:2">
      <c r="B111" s="75"/>
    </row>
    <row r="112" spans="2:2">
      <c r="B112" s="75"/>
    </row>
    <row r="113" spans="1:33">
      <c r="B113" s="75"/>
    </row>
    <row r="114" spans="1:33">
      <c r="B114" s="75"/>
    </row>
    <row r="115" spans="1:33">
      <c r="B115" s="75"/>
    </row>
    <row r="116" spans="1:33" s="68" customFormat="1">
      <c r="A116" s="71"/>
      <c r="B116" s="75"/>
      <c r="E116" s="71"/>
      <c r="F116" s="71"/>
      <c r="O116" s="100"/>
      <c r="S116" s="74"/>
      <c r="X116" s="150"/>
      <c r="Y116" s="100"/>
      <c r="AG116" s="72"/>
    </row>
    <row r="117" spans="1:33" s="70" customFormat="1" ht="17.25" customHeight="1">
      <c r="A117" s="71"/>
      <c r="B117" s="75"/>
      <c r="E117" s="71"/>
      <c r="F117" s="71"/>
      <c r="O117" s="100"/>
      <c r="S117" s="74"/>
      <c r="X117" s="150"/>
      <c r="Y117" s="100"/>
      <c r="AG117" s="72"/>
    </row>
    <row r="118" spans="1:33" ht="15" customHeight="1">
      <c r="B118" s="75"/>
    </row>
    <row r="119" spans="1:33">
      <c r="B119" s="75"/>
    </row>
    <row r="120" spans="1:33">
      <c r="B120" s="75"/>
    </row>
    <row r="121" spans="1:33">
      <c r="B121" s="75"/>
    </row>
    <row r="122" spans="1:33">
      <c r="B122" s="75"/>
    </row>
    <row r="123" spans="1:33">
      <c r="B123" s="75"/>
    </row>
    <row r="124" spans="1:33">
      <c r="B124" s="75"/>
    </row>
    <row r="125" spans="1:33">
      <c r="B125" s="75"/>
    </row>
    <row r="126" spans="1:33">
      <c r="B126" s="75"/>
    </row>
    <row r="127" spans="1:33">
      <c r="B127" s="75"/>
    </row>
    <row r="128" spans="1:33">
      <c r="B128" s="75"/>
    </row>
    <row r="129" spans="1:33">
      <c r="B129" s="75"/>
    </row>
    <row r="130" spans="1:33">
      <c r="B130" s="75"/>
    </row>
    <row r="131" spans="1:33">
      <c r="B131" s="75"/>
    </row>
    <row r="132" spans="1:33">
      <c r="B132" s="75"/>
    </row>
    <row r="133" spans="1:33">
      <c r="B133" s="75"/>
    </row>
    <row r="134" spans="1:33">
      <c r="B134" s="75"/>
    </row>
    <row r="135" spans="1:33">
      <c r="B135" s="75"/>
    </row>
    <row r="136" spans="1:33">
      <c r="B136" s="75"/>
    </row>
    <row r="137" spans="1:33" s="69" customFormat="1" ht="17.25" customHeight="1">
      <c r="A137" s="71"/>
      <c r="B137" s="75"/>
      <c r="E137" s="71"/>
      <c r="F137" s="71"/>
      <c r="O137" s="100"/>
      <c r="S137" s="74"/>
      <c r="X137" s="150"/>
      <c r="Y137" s="100"/>
      <c r="AG137" s="72"/>
    </row>
    <row r="138" spans="1:33" s="69" customFormat="1">
      <c r="A138" s="71"/>
      <c r="B138" s="75"/>
      <c r="E138" s="71"/>
      <c r="F138" s="71"/>
      <c r="O138" s="100"/>
      <c r="S138" s="74"/>
      <c r="X138" s="150"/>
      <c r="Y138" s="100"/>
      <c r="AG138" s="72"/>
    </row>
    <row r="139" spans="1:33">
      <c r="B139" s="75"/>
      <c r="AF139" s="36"/>
    </row>
    <row r="140" spans="1:33">
      <c r="B140" s="75"/>
    </row>
    <row r="141" spans="1:33">
      <c r="B141" s="75"/>
    </row>
    <row r="142" spans="1:33">
      <c r="B142" s="75"/>
    </row>
    <row r="143" spans="1:33">
      <c r="B143" s="75"/>
    </row>
    <row r="144" spans="1:33">
      <c r="B144" s="75"/>
    </row>
    <row r="145" spans="2:2">
      <c r="B145" s="75"/>
    </row>
    <row r="146" spans="2:2">
      <c r="B146" s="75"/>
    </row>
    <row r="147" spans="2:2">
      <c r="B147" s="75"/>
    </row>
    <row r="148" spans="2:2">
      <c r="B148" s="75"/>
    </row>
    <row r="149" spans="2:2">
      <c r="B149" s="75"/>
    </row>
    <row r="150" spans="2:2">
      <c r="B150" s="75"/>
    </row>
    <row r="151" spans="2:2">
      <c r="B151" s="75"/>
    </row>
    <row r="152" spans="2:2">
      <c r="B152" s="75"/>
    </row>
    <row r="153" spans="2:2" ht="24" customHeight="1">
      <c r="B153" s="75"/>
    </row>
    <row r="154" spans="2:2">
      <c r="B154" s="75"/>
    </row>
    <row r="155" spans="2:2">
      <c r="B155" s="75"/>
    </row>
    <row r="156" spans="2:2">
      <c r="B156" s="75"/>
    </row>
    <row r="157" spans="2:2">
      <c r="B157" s="75"/>
    </row>
    <row r="158" spans="2:2">
      <c r="B158" s="75"/>
    </row>
    <row r="159" spans="2:2">
      <c r="B159" s="75"/>
    </row>
    <row r="160" spans="2:2">
      <c r="B160" s="75"/>
    </row>
    <row r="161" spans="1:48">
      <c r="B161" s="75"/>
      <c r="AK161" s="334"/>
      <c r="AL161" s="334"/>
      <c r="AM161" s="334"/>
      <c r="AN161" s="334"/>
      <c r="AO161" s="334"/>
      <c r="AP161" s="334"/>
      <c r="AQ161" s="334"/>
      <c r="AR161" s="334"/>
      <c r="AS161" s="334"/>
      <c r="AT161" s="334"/>
      <c r="AU161" s="334"/>
      <c r="AV161" s="333"/>
    </row>
    <row r="162" spans="1:48">
      <c r="B162" s="75"/>
      <c r="AK162" s="334"/>
      <c r="AL162" s="334"/>
      <c r="AM162" s="334"/>
      <c r="AN162" s="334"/>
      <c r="AO162" s="334"/>
      <c r="AP162" s="334"/>
      <c r="AQ162" s="334"/>
      <c r="AR162" s="334"/>
      <c r="AS162" s="334"/>
      <c r="AT162" s="334"/>
      <c r="AU162" s="334"/>
      <c r="AV162" s="333"/>
    </row>
    <row r="163" spans="1:48">
      <c r="B163" s="75"/>
      <c r="AK163" s="334"/>
      <c r="AL163" s="334"/>
      <c r="AM163" s="334"/>
      <c r="AN163" s="334"/>
      <c r="AO163" s="334"/>
      <c r="AP163" s="334"/>
      <c r="AQ163" s="334"/>
      <c r="AR163" s="334"/>
      <c r="AS163" s="334"/>
      <c r="AT163" s="334"/>
      <c r="AU163" s="334"/>
      <c r="AV163" s="333"/>
    </row>
    <row r="164" spans="1:48">
      <c r="B164" s="75"/>
      <c r="AK164" s="334"/>
      <c r="AL164" s="334"/>
      <c r="AM164" s="334"/>
      <c r="AN164" s="334"/>
      <c r="AO164" s="334"/>
      <c r="AP164" s="334"/>
      <c r="AQ164" s="334"/>
      <c r="AR164" s="334"/>
      <c r="AS164" s="334"/>
      <c r="AT164" s="334"/>
      <c r="AU164" s="334"/>
      <c r="AV164" s="333"/>
    </row>
    <row r="165" spans="1:48">
      <c r="B165" s="75"/>
    </row>
    <row r="166" spans="1:48">
      <c r="B166" s="75"/>
    </row>
    <row r="167" spans="1:48">
      <c r="B167" s="75"/>
    </row>
    <row r="168" spans="1:48">
      <c r="B168" s="75"/>
    </row>
    <row r="169" spans="1:48">
      <c r="B169" s="75"/>
    </row>
    <row r="170" spans="1:48">
      <c r="B170" s="75"/>
    </row>
    <row r="171" spans="1:48">
      <c r="B171" s="75"/>
    </row>
    <row r="172" spans="1:48">
      <c r="B172" s="75"/>
    </row>
    <row r="173" spans="1:48" s="70" customFormat="1" ht="17.25" customHeight="1">
      <c r="A173" s="71"/>
      <c r="B173" s="75"/>
      <c r="E173" s="71"/>
      <c r="F173" s="71"/>
      <c r="O173" s="100"/>
      <c r="S173" s="74"/>
      <c r="X173" s="150"/>
      <c r="Y173" s="100"/>
      <c r="AG173" s="72"/>
    </row>
    <row r="174" spans="1:48" ht="3.75" customHeight="1">
      <c r="B174" s="75"/>
    </row>
    <row r="175" spans="1:48">
      <c r="B175" s="75"/>
    </row>
    <row r="176" spans="1:48">
      <c r="B176" s="75"/>
    </row>
    <row r="177" spans="2:37">
      <c r="B177" s="75"/>
    </row>
    <row r="178" spans="2:37">
      <c r="B178" s="75"/>
    </row>
    <row r="179" spans="2:37">
      <c r="B179" s="75"/>
    </row>
    <row r="180" spans="2:37">
      <c r="B180" s="75"/>
    </row>
    <row r="181" spans="2:37" ht="26.25">
      <c r="B181" s="75"/>
      <c r="AK181" s="303"/>
    </row>
    <row r="182" spans="2:37">
      <c r="B182" s="75"/>
    </row>
    <row r="183" spans="2:37">
      <c r="B183" s="75"/>
    </row>
    <row r="184" spans="2:37">
      <c r="B184" s="75"/>
    </row>
    <row r="185" spans="2:37">
      <c r="B185" s="75"/>
    </row>
    <row r="186" spans="2:37">
      <c r="B186" s="75"/>
    </row>
    <row r="187" spans="2:37">
      <c r="B187" s="75"/>
    </row>
    <row r="188" spans="2:37">
      <c r="B188" s="75"/>
    </row>
    <row r="189" spans="2:37">
      <c r="B189" s="75"/>
    </row>
    <row r="190" spans="2:37">
      <c r="B190" s="75"/>
    </row>
    <row r="191" spans="2:37">
      <c r="B191" s="75"/>
    </row>
    <row r="192" spans="2:37">
      <c r="B192" s="75"/>
    </row>
    <row r="193" spans="2:3">
      <c r="B193" s="75"/>
    </row>
    <row r="194" spans="2:3">
      <c r="B194" s="75"/>
    </row>
    <row r="195" spans="2:3">
      <c r="B195" s="75"/>
      <c r="C195" s="67"/>
    </row>
    <row r="196" spans="2:3">
      <c r="B196" s="75"/>
      <c r="C196" s="67"/>
    </row>
    <row r="197" spans="2:3">
      <c r="B197" s="75"/>
    </row>
    <row r="198" spans="2:3">
      <c r="B198" s="75"/>
    </row>
    <row r="199" spans="2:3">
      <c r="B199" s="75"/>
    </row>
    <row r="200" spans="2:3">
      <c r="B200" s="75"/>
    </row>
    <row r="201" spans="2:3">
      <c r="B201" s="75"/>
    </row>
    <row r="202" spans="2:3">
      <c r="B202" s="75"/>
    </row>
    <row r="203" spans="2:3">
      <c r="B203" s="75"/>
    </row>
    <row r="204" spans="2:3">
      <c r="B204" s="75"/>
    </row>
    <row r="205" spans="2:3">
      <c r="B205" s="75"/>
    </row>
    <row r="206" spans="2:3">
      <c r="B206" s="75"/>
    </row>
    <row r="207" spans="2:3">
      <c r="B207" s="75"/>
    </row>
    <row r="208" spans="2:3">
      <c r="B208" s="75"/>
    </row>
    <row r="209" spans="2:2">
      <c r="B209" s="75"/>
    </row>
    <row r="210" spans="2:2">
      <c r="B210" s="75"/>
    </row>
    <row r="211" spans="2:2">
      <c r="B211" s="75"/>
    </row>
    <row r="212" spans="2:2">
      <c r="B212" s="75"/>
    </row>
    <row r="213" spans="2:2">
      <c r="B213" s="75"/>
    </row>
    <row r="214" spans="2:2">
      <c r="B214" s="75"/>
    </row>
    <row r="215" spans="2:2">
      <c r="B215" s="75"/>
    </row>
    <row r="216" spans="2:2">
      <c r="B216" s="75"/>
    </row>
    <row r="217" spans="2:2">
      <c r="B217" s="75"/>
    </row>
    <row r="218" spans="2:2">
      <c r="B218" s="75"/>
    </row>
    <row r="219" spans="2:2">
      <c r="B219" s="75"/>
    </row>
    <row r="220" spans="2:2">
      <c r="B220" s="75"/>
    </row>
    <row r="221" spans="2:2">
      <c r="B221" s="75"/>
    </row>
    <row r="222" spans="2:2">
      <c r="B222" s="75"/>
    </row>
    <row r="223" spans="2:2">
      <c r="B223" s="75"/>
    </row>
    <row r="224" spans="2:2">
      <c r="B224" s="75"/>
    </row>
    <row r="225" spans="2:2">
      <c r="B225" s="75"/>
    </row>
    <row r="226" spans="2:2">
      <c r="B226" s="75"/>
    </row>
    <row r="227" spans="2:2">
      <c r="B227" s="75"/>
    </row>
    <row r="228" spans="2:2">
      <c r="B228" s="75"/>
    </row>
    <row r="229" spans="2:2">
      <c r="B229" s="75"/>
    </row>
    <row r="230" spans="2:2">
      <c r="B230" s="75"/>
    </row>
    <row r="231" spans="2:2">
      <c r="B231" s="75"/>
    </row>
    <row r="232" spans="2:2">
      <c r="B232" s="75"/>
    </row>
    <row r="233" spans="2:2">
      <c r="B233" s="75"/>
    </row>
    <row r="234" spans="2:2">
      <c r="B234" s="75"/>
    </row>
    <row r="235" spans="2:2">
      <c r="B235" s="75"/>
    </row>
    <row r="236" spans="2:2">
      <c r="B236" s="75"/>
    </row>
    <row r="237" spans="2:2">
      <c r="B237" s="75"/>
    </row>
    <row r="238" spans="2:2">
      <c r="B238" s="75"/>
    </row>
    <row r="239" spans="2:2">
      <c r="B239" s="75"/>
    </row>
    <row r="240" spans="2:2">
      <c r="B240" s="75"/>
    </row>
    <row r="241" spans="2:2">
      <c r="B241" s="75"/>
    </row>
    <row r="242" spans="2:2">
      <c r="B242" s="75"/>
    </row>
    <row r="243" spans="2:2">
      <c r="B243" s="75"/>
    </row>
    <row r="244" spans="2:2">
      <c r="B244" s="75"/>
    </row>
    <row r="245" spans="2:2">
      <c r="B245" s="75"/>
    </row>
    <row r="246" spans="2:2">
      <c r="B246" s="75"/>
    </row>
    <row r="247" spans="2:2">
      <c r="B247" s="75"/>
    </row>
    <row r="248" spans="2:2">
      <c r="B248" s="75"/>
    </row>
    <row r="249" spans="2:2">
      <c r="B249" s="75"/>
    </row>
    <row r="250" spans="2:2">
      <c r="B250" s="75"/>
    </row>
    <row r="251" spans="2:2">
      <c r="B251" s="75"/>
    </row>
    <row r="252" spans="2:2">
      <c r="B252" s="75"/>
    </row>
    <row r="253" spans="2:2">
      <c r="B253" s="75"/>
    </row>
    <row r="254" spans="2:2">
      <c r="B254" s="75"/>
    </row>
    <row r="255" spans="2:2">
      <c r="B255" s="75"/>
    </row>
    <row r="256" spans="2:2">
      <c r="B256" s="75"/>
    </row>
    <row r="257" spans="2:2">
      <c r="B257" s="75"/>
    </row>
    <row r="258" spans="2:2">
      <c r="B258" s="75"/>
    </row>
    <row r="259" spans="2:2">
      <c r="B259" s="75"/>
    </row>
    <row r="260" spans="2:2">
      <c r="B260" s="75"/>
    </row>
    <row r="261" spans="2:2">
      <c r="B261" s="75"/>
    </row>
    <row r="262" spans="2:2">
      <c r="B262" s="75"/>
    </row>
    <row r="263" spans="2:2">
      <c r="B263" s="75"/>
    </row>
    <row r="264" spans="2:2">
      <c r="B264" s="75"/>
    </row>
    <row r="265" spans="2:2">
      <c r="B265" s="75"/>
    </row>
    <row r="266" spans="2:2">
      <c r="B266" s="75"/>
    </row>
    <row r="267" spans="2:2">
      <c r="B267" s="75"/>
    </row>
    <row r="268" spans="2:2">
      <c r="B268" s="75"/>
    </row>
    <row r="269" spans="2:2">
      <c r="B269" s="75"/>
    </row>
    <row r="270" spans="2:2">
      <c r="B270" s="75"/>
    </row>
    <row r="271" spans="2:2">
      <c r="B271" s="75"/>
    </row>
    <row r="272" spans="2:2">
      <c r="B272" s="75"/>
    </row>
    <row r="273" spans="2:2">
      <c r="B273" s="75"/>
    </row>
    <row r="274" spans="2:2">
      <c r="B274" s="75"/>
    </row>
    <row r="275" spans="2:2">
      <c r="B275" s="75"/>
    </row>
    <row r="276" spans="2:2">
      <c r="B276" s="75"/>
    </row>
    <row r="277" spans="2:2">
      <c r="B277" s="75"/>
    </row>
    <row r="278" spans="2:2">
      <c r="B278" s="75"/>
    </row>
    <row r="279" spans="2:2">
      <c r="B279" s="75"/>
    </row>
    <row r="280" spans="2:2">
      <c r="B280" s="75"/>
    </row>
    <row r="281" spans="2:2">
      <c r="B281" s="75"/>
    </row>
    <row r="282" spans="2:2">
      <c r="B282" s="75"/>
    </row>
    <row r="283" spans="2:2">
      <c r="B283" s="75"/>
    </row>
    <row r="284" spans="2:2">
      <c r="B284" s="75"/>
    </row>
    <row r="285" spans="2:2">
      <c r="B285" s="75"/>
    </row>
    <row r="286" spans="2:2">
      <c r="B286" s="75"/>
    </row>
    <row r="287" spans="2:2">
      <c r="B287" s="75"/>
    </row>
    <row r="288" spans="2:2">
      <c r="B288" s="75"/>
    </row>
    <row r="289" spans="2:2">
      <c r="B289" s="75"/>
    </row>
    <row r="290" spans="2:2">
      <c r="B290" s="75"/>
    </row>
    <row r="291" spans="2:2">
      <c r="B291" s="75"/>
    </row>
    <row r="292" spans="2:2">
      <c r="B292" s="75"/>
    </row>
    <row r="293" spans="2:2">
      <c r="B293" s="75"/>
    </row>
    <row r="294" spans="2:2">
      <c r="B294" s="75"/>
    </row>
    <row r="295" spans="2:2">
      <c r="B295" s="75"/>
    </row>
    <row r="296" spans="2:2">
      <c r="B296" s="75"/>
    </row>
    <row r="297" spans="2:2">
      <c r="B297" s="75"/>
    </row>
    <row r="298" spans="2:2">
      <c r="B298" s="75"/>
    </row>
    <row r="299" spans="2:2">
      <c r="B299" s="75"/>
    </row>
    <row r="300" spans="2:2">
      <c r="B300" s="75"/>
    </row>
    <row r="301" spans="2:2">
      <c r="B301" s="75"/>
    </row>
    <row r="302" spans="2:2">
      <c r="B302" s="75"/>
    </row>
    <row r="303" spans="2:2">
      <c r="B303" s="75"/>
    </row>
    <row r="304" spans="2:2">
      <c r="B304" s="75"/>
    </row>
    <row r="305" spans="2:2">
      <c r="B305" s="75"/>
    </row>
    <row r="306" spans="2:2">
      <c r="B306" s="75"/>
    </row>
    <row r="307" spans="2:2">
      <c r="B307" s="75"/>
    </row>
    <row r="308" spans="2:2">
      <c r="B308" s="75"/>
    </row>
    <row r="309" spans="2:2">
      <c r="B309" s="75"/>
    </row>
    <row r="310" spans="2:2">
      <c r="B310" s="75"/>
    </row>
    <row r="311" spans="2:2">
      <c r="B311" s="75"/>
    </row>
    <row r="312" spans="2:2">
      <c r="B312" s="75"/>
    </row>
    <row r="313" spans="2:2">
      <c r="B313" s="75"/>
    </row>
    <row r="314" spans="2:2">
      <c r="B314" s="75"/>
    </row>
    <row r="315" spans="2:2">
      <c r="B315" s="75"/>
    </row>
    <row r="316" spans="2:2">
      <c r="B316" s="75"/>
    </row>
    <row r="317" spans="2:2">
      <c r="B317" s="75"/>
    </row>
    <row r="318" spans="2:2">
      <c r="B318" s="75"/>
    </row>
    <row r="319" spans="2:2">
      <c r="B319" s="75"/>
    </row>
    <row r="320" spans="2:2">
      <c r="B320" s="75"/>
    </row>
    <row r="321" spans="2:2">
      <c r="B321" s="75"/>
    </row>
    <row r="322" spans="2:2">
      <c r="B322" s="75"/>
    </row>
    <row r="323" spans="2:2">
      <c r="B323" s="75"/>
    </row>
    <row r="324" spans="2:2">
      <c r="B324" s="75"/>
    </row>
    <row r="325" spans="2:2">
      <c r="B325" s="75"/>
    </row>
    <row r="326" spans="2:2">
      <c r="B326" s="75"/>
    </row>
    <row r="327" spans="2:2">
      <c r="B327" s="75"/>
    </row>
    <row r="328" spans="2:2">
      <c r="B328" s="75"/>
    </row>
    <row r="329" spans="2:2">
      <c r="B329" s="75"/>
    </row>
    <row r="330" spans="2:2">
      <c r="B330" s="75"/>
    </row>
    <row r="331" spans="2:2">
      <c r="B331" s="75"/>
    </row>
    <row r="332" spans="2:2">
      <c r="B332" s="75"/>
    </row>
    <row r="333" spans="2:2">
      <c r="B333" s="75"/>
    </row>
    <row r="334" spans="2:2">
      <c r="B334" s="75"/>
    </row>
    <row r="335" spans="2:2">
      <c r="B335" s="75"/>
    </row>
    <row r="336" spans="2:2">
      <c r="B336" s="75"/>
    </row>
    <row r="337" spans="2:2">
      <c r="B337" s="75"/>
    </row>
    <row r="338" spans="2:2">
      <c r="B338" s="75"/>
    </row>
    <row r="339" spans="2:2">
      <c r="B339" s="75"/>
    </row>
    <row r="340" spans="2:2">
      <c r="B340" s="75"/>
    </row>
    <row r="341" spans="2:2">
      <c r="B341" s="75"/>
    </row>
    <row r="342" spans="2:2">
      <c r="B342" s="75"/>
    </row>
    <row r="343" spans="2:2">
      <c r="B343" s="75"/>
    </row>
    <row r="344" spans="2:2">
      <c r="B344" s="75"/>
    </row>
    <row r="345" spans="2:2">
      <c r="B345" s="75"/>
    </row>
    <row r="346" spans="2:2">
      <c r="B346" s="75"/>
    </row>
    <row r="347" spans="2:2">
      <c r="B347" s="75"/>
    </row>
    <row r="348" spans="2:2">
      <c r="B348" s="75"/>
    </row>
    <row r="349" spans="2:2">
      <c r="B349" s="75"/>
    </row>
    <row r="350" spans="2:2">
      <c r="B350" s="75"/>
    </row>
    <row r="351" spans="2:2">
      <c r="B351" s="75"/>
    </row>
    <row r="352" spans="2:2">
      <c r="B352" s="75"/>
    </row>
    <row r="353" spans="2:2">
      <c r="B353" s="75"/>
    </row>
    <row r="354" spans="2:2">
      <c r="B354" s="75"/>
    </row>
    <row r="355" spans="2:2">
      <c r="B355" s="75"/>
    </row>
    <row r="356" spans="2:2">
      <c r="B356" s="75"/>
    </row>
    <row r="357" spans="2:2">
      <c r="B357" s="75"/>
    </row>
    <row r="358" spans="2:2">
      <c r="B358" s="75"/>
    </row>
    <row r="359" spans="2:2">
      <c r="B359" s="75"/>
    </row>
    <row r="360" spans="2:2">
      <c r="B360" s="75"/>
    </row>
    <row r="361" spans="2:2">
      <c r="B361" s="75"/>
    </row>
    <row r="362" spans="2:2">
      <c r="B362" s="75"/>
    </row>
    <row r="363" spans="2:2">
      <c r="B363" s="75"/>
    </row>
    <row r="364" spans="2:2">
      <c r="B364" s="75"/>
    </row>
    <row r="365" spans="2:2">
      <c r="B365" s="75"/>
    </row>
    <row r="366" spans="2:2">
      <c r="B366" s="75"/>
    </row>
    <row r="367" spans="2:2">
      <c r="B367" s="75"/>
    </row>
    <row r="368" spans="2:2">
      <c r="B368" s="75"/>
    </row>
    <row r="369" spans="2:2">
      <c r="B369" s="75"/>
    </row>
    <row r="370" spans="2:2">
      <c r="B370" s="75"/>
    </row>
    <row r="371" spans="2:2">
      <c r="B371" s="75"/>
    </row>
    <row r="372" spans="2:2">
      <c r="B372" s="75"/>
    </row>
    <row r="373" spans="2:2">
      <c r="B373" s="75"/>
    </row>
    <row r="374" spans="2:2">
      <c r="B374" s="75"/>
    </row>
    <row r="375" spans="2:2">
      <c r="B375" s="75"/>
    </row>
    <row r="376" spans="2:2">
      <c r="B376" s="75"/>
    </row>
    <row r="377" spans="2:2">
      <c r="B377" s="75"/>
    </row>
    <row r="378" spans="2:2">
      <c r="B378" s="75"/>
    </row>
    <row r="379" spans="2:2">
      <c r="B379" s="75"/>
    </row>
    <row r="380" spans="2:2">
      <c r="B380" s="75"/>
    </row>
    <row r="381" spans="2:2">
      <c r="B381" s="75"/>
    </row>
    <row r="382" spans="2:2">
      <c r="B382" s="75"/>
    </row>
    <row r="383" spans="2:2">
      <c r="B383" s="75"/>
    </row>
    <row r="384" spans="2:2">
      <c r="B384" s="75"/>
    </row>
    <row r="385" spans="2:2">
      <c r="B385" s="75"/>
    </row>
    <row r="386" spans="2:2">
      <c r="B386" s="75"/>
    </row>
    <row r="387" spans="2:2">
      <c r="B387" s="75"/>
    </row>
    <row r="388" spans="2:2">
      <c r="B388" s="75"/>
    </row>
    <row r="389" spans="2:2">
      <c r="B389" s="75"/>
    </row>
    <row r="390" spans="2:2">
      <c r="B390" s="75"/>
    </row>
    <row r="391" spans="2:2">
      <c r="B391" s="75"/>
    </row>
    <row r="392" spans="2:2">
      <c r="B392" s="75"/>
    </row>
    <row r="393" spans="2:2">
      <c r="B393" s="75"/>
    </row>
    <row r="394" spans="2:2">
      <c r="B394" s="75"/>
    </row>
    <row r="395" spans="2:2">
      <c r="B395" s="75"/>
    </row>
    <row r="396" spans="2:2">
      <c r="B396" s="75"/>
    </row>
    <row r="397" spans="2:2">
      <c r="B397" s="75"/>
    </row>
    <row r="398" spans="2:2">
      <c r="B398" s="75"/>
    </row>
    <row r="399" spans="2:2">
      <c r="B399" s="75"/>
    </row>
  </sheetData>
  <sheetProtection algorithmName="SHA-512" hashValue="ThV+mJ55bSYsaelWwXXLahbRU57uvRLThYGRV4ge4nI5xyRK+I0fkHXKLZpUui5MzqHZHQ9J9LnJiZrZdWBeIg==" saltValue="c8mnv34G9Micd7ae1urZLA==" spinCount="100000" sheet="1" objects="1" scenarios="1" selectLockedCells="1" selectUnlockedCells="1"/>
  <mergeCells count="398">
    <mergeCell ref="P36:Q36"/>
    <mergeCell ref="P37:Q37"/>
    <mergeCell ref="P38:Q38"/>
    <mergeCell ref="C32:F32"/>
    <mergeCell ref="G25:H25"/>
    <mergeCell ref="I24:J24"/>
    <mergeCell ref="I28:J28"/>
    <mergeCell ref="I27:J27"/>
    <mergeCell ref="G26:H26"/>
    <mergeCell ref="G27:H27"/>
    <mergeCell ref="C26:F26"/>
    <mergeCell ref="C29:F29"/>
    <mergeCell ref="P35:Q35"/>
    <mergeCell ref="N35:O35"/>
    <mergeCell ref="G35:H35"/>
    <mergeCell ref="I35:J35"/>
    <mergeCell ref="K35:L35"/>
    <mergeCell ref="I26:J26"/>
    <mergeCell ref="G36:H36"/>
    <mergeCell ref="G31:H31"/>
    <mergeCell ref="I31:J31"/>
    <mergeCell ref="K31:L31"/>
    <mergeCell ref="I29:J29"/>
    <mergeCell ref="K29:L29"/>
    <mergeCell ref="T72:U72"/>
    <mergeCell ref="N13:O13"/>
    <mergeCell ref="N14:O14"/>
    <mergeCell ref="N15:O15"/>
    <mergeCell ref="N17:O17"/>
    <mergeCell ref="N18:O18"/>
    <mergeCell ref="N20:O20"/>
    <mergeCell ref="N21:O21"/>
    <mergeCell ref="N22:O22"/>
    <mergeCell ref="N24:O24"/>
    <mergeCell ref="T64:U64"/>
    <mergeCell ref="T60:U60"/>
    <mergeCell ref="T69:U69"/>
    <mergeCell ref="T61:U61"/>
    <mergeCell ref="T66:U66"/>
    <mergeCell ref="T62:U62"/>
    <mergeCell ref="T71:U71"/>
    <mergeCell ref="T65:U65"/>
    <mergeCell ref="M60:N60"/>
    <mergeCell ref="M61:N61"/>
    <mergeCell ref="M63:N63"/>
    <mergeCell ref="M64:N64"/>
    <mergeCell ref="M71:N71"/>
    <mergeCell ref="M62:N62"/>
    <mergeCell ref="D63:F63"/>
    <mergeCell ref="D64:F64"/>
    <mergeCell ref="D50:F50"/>
    <mergeCell ref="D67:F67"/>
    <mergeCell ref="M68:N68"/>
    <mergeCell ref="M59:N59"/>
    <mergeCell ref="D60:F60"/>
    <mergeCell ref="K11:L12"/>
    <mergeCell ref="K15:L15"/>
    <mergeCell ref="K13:L13"/>
    <mergeCell ref="K14:L14"/>
    <mergeCell ref="K27:L27"/>
    <mergeCell ref="N25:O25"/>
    <mergeCell ref="N27:O27"/>
    <mergeCell ref="N28:O28"/>
    <mergeCell ref="N16:O16"/>
    <mergeCell ref="N19:O19"/>
    <mergeCell ref="N23:O23"/>
    <mergeCell ref="K17:L17"/>
    <mergeCell ref="K19:L19"/>
    <mergeCell ref="K20:L20"/>
    <mergeCell ref="K22:L22"/>
    <mergeCell ref="K23:L23"/>
    <mergeCell ref="K24:L24"/>
    <mergeCell ref="M58:N58"/>
    <mergeCell ref="M55:N55"/>
    <mergeCell ref="G38:H38"/>
    <mergeCell ref="I38:J38"/>
    <mergeCell ref="K38:L38"/>
    <mergeCell ref="N38:O38"/>
    <mergeCell ref="N37:O37"/>
    <mergeCell ref="M51:N51"/>
    <mergeCell ref="D61:F61"/>
    <mergeCell ref="C38:F38"/>
    <mergeCell ref="M57:N57"/>
    <mergeCell ref="G37:H37"/>
    <mergeCell ref="I37:J37"/>
    <mergeCell ref="K37:L37"/>
    <mergeCell ref="M54:N54"/>
    <mergeCell ref="M56:N56"/>
    <mergeCell ref="D57:F57"/>
    <mergeCell ref="D58:F58"/>
    <mergeCell ref="M53:N53"/>
    <mergeCell ref="M52:N52"/>
    <mergeCell ref="R11:T12"/>
    <mergeCell ref="I11:J12"/>
    <mergeCell ref="I25:J25"/>
    <mergeCell ref="I22:J22"/>
    <mergeCell ref="I30:J30"/>
    <mergeCell ref="I23:J23"/>
    <mergeCell ref="D73:F73"/>
    <mergeCell ref="C62:F62"/>
    <mergeCell ref="C72:F72"/>
    <mergeCell ref="C49:F49"/>
    <mergeCell ref="C52:F52"/>
    <mergeCell ref="C55:F55"/>
    <mergeCell ref="C59:F59"/>
    <mergeCell ref="C47:F47"/>
    <mergeCell ref="D51:F51"/>
    <mergeCell ref="C36:F36"/>
    <mergeCell ref="D53:F53"/>
    <mergeCell ref="M70:N70"/>
    <mergeCell ref="M66:N66"/>
    <mergeCell ref="K33:L33"/>
    <mergeCell ref="G34:H34"/>
    <mergeCell ref="I34:J34"/>
    <mergeCell ref="D54:F54"/>
    <mergeCell ref="T57:U57"/>
    <mergeCell ref="A1:AH2"/>
    <mergeCell ref="M47:N47"/>
    <mergeCell ref="R47:R48"/>
    <mergeCell ref="I19:J19"/>
    <mergeCell ref="M49:N49"/>
    <mergeCell ref="M50:N50"/>
    <mergeCell ref="M48:N48"/>
    <mergeCell ref="T49:U49"/>
    <mergeCell ref="T50:U50"/>
    <mergeCell ref="T47:U48"/>
    <mergeCell ref="Z47:AC48"/>
    <mergeCell ref="AF11:AF12"/>
    <mergeCell ref="I36:J36"/>
    <mergeCell ref="K36:L36"/>
    <mergeCell ref="G28:H28"/>
    <mergeCell ref="K28:L28"/>
    <mergeCell ref="G32:H32"/>
    <mergeCell ref="K34:L34"/>
    <mergeCell ref="R26:T26"/>
    <mergeCell ref="K25:L25"/>
    <mergeCell ref="K21:L21"/>
    <mergeCell ref="K26:L26"/>
    <mergeCell ref="K16:L16"/>
    <mergeCell ref="G11:H12"/>
    <mergeCell ref="Z74:AC74"/>
    <mergeCell ref="T73:U73"/>
    <mergeCell ref="Z73:AC73"/>
    <mergeCell ref="V71:X71"/>
    <mergeCell ref="T70:U70"/>
    <mergeCell ref="C65:F65"/>
    <mergeCell ref="C68:F68"/>
    <mergeCell ref="M65:N65"/>
    <mergeCell ref="M73:N73"/>
    <mergeCell ref="C74:F74"/>
    <mergeCell ref="M74:N74"/>
    <mergeCell ref="D66:F66"/>
    <mergeCell ref="D69:F69"/>
    <mergeCell ref="D70:F70"/>
    <mergeCell ref="D71:F71"/>
    <mergeCell ref="M72:N72"/>
    <mergeCell ref="M67:N67"/>
    <mergeCell ref="T74:U74"/>
    <mergeCell ref="V67:X67"/>
    <mergeCell ref="V68:X68"/>
    <mergeCell ref="V69:X69"/>
    <mergeCell ref="V70:X70"/>
    <mergeCell ref="T67:U67"/>
    <mergeCell ref="M69:N69"/>
    <mergeCell ref="T58:U58"/>
    <mergeCell ref="T68:U68"/>
    <mergeCell ref="V63:X63"/>
    <mergeCell ref="V64:X64"/>
    <mergeCell ref="V65:X65"/>
    <mergeCell ref="V66:X66"/>
    <mergeCell ref="V61:X61"/>
    <mergeCell ref="V62:X62"/>
    <mergeCell ref="V58:X58"/>
    <mergeCell ref="V59:X59"/>
    <mergeCell ref="V60:X60"/>
    <mergeCell ref="AS21:AT21"/>
    <mergeCell ref="AS20:AT20"/>
    <mergeCell ref="G17:H17"/>
    <mergeCell ref="G18:H18"/>
    <mergeCell ref="G13:H13"/>
    <mergeCell ref="G14:H14"/>
    <mergeCell ref="G20:H20"/>
    <mergeCell ref="G21:H21"/>
    <mergeCell ref="G22:H22"/>
    <mergeCell ref="AS22:AT22"/>
    <mergeCell ref="P16:Q16"/>
    <mergeCell ref="K18:L18"/>
    <mergeCell ref="I13:J13"/>
    <mergeCell ref="I14:J14"/>
    <mergeCell ref="I15:J15"/>
    <mergeCell ref="I16:J16"/>
    <mergeCell ref="I17:J17"/>
    <mergeCell ref="I18:J18"/>
    <mergeCell ref="I20:J20"/>
    <mergeCell ref="I21:J21"/>
    <mergeCell ref="X13:Y13"/>
    <mergeCell ref="X22:Y22"/>
    <mergeCell ref="C16:F16"/>
    <mergeCell ref="C19:F19"/>
    <mergeCell ref="C23:F23"/>
    <mergeCell ref="G19:H19"/>
    <mergeCell ref="G24:H24"/>
    <mergeCell ref="C11:F12"/>
    <mergeCell ref="G15:H15"/>
    <mergeCell ref="G16:H16"/>
    <mergeCell ref="G23:H23"/>
    <mergeCell ref="C13:F13"/>
    <mergeCell ref="C14:F14"/>
    <mergeCell ref="C15:F15"/>
    <mergeCell ref="G29:H29"/>
    <mergeCell ref="G30:H30"/>
    <mergeCell ref="N30:O30"/>
    <mergeCell ref="N31:O31"/>
    <mergeCell ref="K30:L30"/>
    <mergeCell ref="N33:O33"/>
    <mergeCell ref="N34:O34"/>
    <mergeCell ref="I32:J32"/>
    <mergeCell ref="K32:L32"/>
    <mergeCell ref="G33:H33"/>
    <mergeCell ref="I33:J33"/>
    <mergeCell ref="A86:AH88"/>
    <mergeCell ref="A75:AH85"/>
    <mergeCell ref="V56:X56"/>
    <mergeCell ref="V57:X57"/>
    <mergeCell ref="V72:X72"/>
    <mergeCell ref="V73:X73"/>
    <mergeCell ref="V74:X74"/>
    <mergeCell ref="Z55:AD55"/>
    <mergeCell ref="Z56:AD56"/>
    <mergeCell ref="Z57:AD57"/>
    <mergeCell ref="Z58:AD58"/>
    <mergeCell ref="Z59:AD59"/>
    <mergeCell ref="Z60:AD60"/>
    <mergeCell ref="Z61:AD61"/>
    <mergeCell ref="Z62:AD62"/>
    <mergeCell ref="Z69:AD69"/>
    <mergeCell ref="Z70:AD70"/>
    <mergeCell ref="Z71:AD72"/>
    <mergeCell ref="Z63:AD63"/>
    <mergeCell ref="Z64:AD64"/>
    <mergeCell ref="Z68:AD68"/>
    <mergeCell ref="T63:U63"/>
    <mergeCell ref="T59:U59"/>
    <mergeCell ref="T56:U56"/>
    <mergeCell ref="X33:Y33"/>
    <mergeCell ref="X34:Y34"/>
    <mergeCell ref="AE71:AE72"/>
    <mergeCell ref="AF71:AF72"/>
    <mergeCell ref="AE66:AE67"/>
    <mergeCell ref="P11:Q12"/>
    <mergeCell ref="N26:O26"/>
    <mergeCell ref="N29:O29"/>
    <mergeCell ref="N32:O32"/>
    <mergeCell ref="N36:O36"/>
    <mergeCell ref="N11:O12"/>
    <mergeCell ref="P13:Q13"/>
    <mergeCell ref="P14:Q14"/>
    <mergeCell ref="P15:Q15"/>
    <mergeCell ref="P17:Q17"/>
    <mergeCell ref="P18:Q18"/>
    <mergeCell ref="P20:Q20"/>
    <mergeCell ref="P21:Q21"/>
    <mergeCell ref="P22:Q22"/>
    <mergeCell ref="P24:Q24"/>
    <mergeCell ref="P25:Q25"/>
    <mergeCell ref="P27:Q27"/>
    <mergeCell ref="P28:Q28"/>
    <mergeCell ref="P30:Q30"/>
    <mergeCell ref="U35:V35"/>
    <mergeCell ref="U36:V36"/>
    <mergeCell ref="U37:V37"/>
    <mergeCell ref="T51:U51"/>
    <mergeCell ref="T55:U55"/>
    <mergeCell ref="R36:T36"/>
    <mergeCell ref="R37:T37"/>
    <mergeCell ref="T54:U54"/>
    <mergeCell ref="V47:X48"/>
    <mergeCell ref="V49:X49"/>
    <mergeCell ref="V50:X50"/>
    <mergeCell ref="V51:X51"/>
    <mergeCell ref="V52:X52"/>
    <mergeCell ref="V53:X53"/>
    <mergeCell ref="V54:X54"/>
    <mergeCell ref="V55:X55"/>
    <mergeCell ref="X36:Y36"/>
    <mergeCell ref="X35:Y35"/>
    <mergeCell ref="T52:U52"/>
    <mergeCell ref="T53:U53"/>
    <mergeCell ref="X37:Y37"/>
    <mergeCell ref="R38:T38"/>
    <mergeCell ref="U38:V38"/>
    <mergeCell ref="X38:Y38"/>
    <mergeCell ref="R32:T32"/>
    <mergeCell ref="R33:T33"/>
    <mergeCell ref="R34:T34"/>
    <mergeCell ref="R35:T35"/>
    <mergeCell ref="P26:Q26"/>
    <mergeCell ref="P29:Q29"/>
    <mergeCell ref="R28:T28"/>
    <mergeCell ref="R30:T30"/>
    <mergeCell ref="P31:Q31"/>
    <mergeCell ref="R27:T27"/>
    <mergeCell ref="U33:V33"/>
    <mergeCell ref="U34:V34"/>
    <mergeCell ref="P32:Q32"/>
    <mergeCell ref="P23:Q23"/>
    <mergeCell ref="R29:T29"/>
    <mergeCell ref="R13:T13"/>
    <mergeCell ref="R14:T14"/>
    <mergeCell ref="R15:T15"/>
    <mergeCell ref="R16:T16"/>
    <mergeCell ref="R17:T17"/>
    <mergeCell ref="R18:T18"/>
    <mergeCell ref="R19:T19"/>
    <mergeCell ref="R20:T20"/>
    <mergeCell ref="R21:T21"/>
    <mergeCell ref="R22:T22"/>
    <mergeCell ref="R23:T23"/>
    <mergeCell ref="R24:T24"/>
    <mergeCell ref="R25:T25"/>
    <mergeCell ref="P33:Q33"/>
    <mergeCell ref="P34:Q34"/>
    <mergeCell ref="U31:V31"/>
    <mergeCell ref="P19:Q19"/>
    <mergeCell ref="U27:V27"/>
    <mergeCell ref="R31:T31"/>
    <mergeCell ref="X24:Y24"/>
    <mergeCell ref="X19:Y19"/>
    <mergeCell ref="X23:Y23"/>
    <mergeCell ref="U11:V12"/>
    <mergeCell ref="U22:V22"/>
    <mergeCell ref="U23:V23"/>
    <mergeCell ref="U24:V24"/>
    <mergeCell ref="U20:V20"/>
    <mergeCell ref="U13:V13"/>
    <mergeCell ref="U14:V14"/>
    <mergeCell ref="U15:V15"/>
    <mergeCell ref="U16:V16"/>
    <mergeCell ref="U17:V17"/>
    <mergeCell ref="U18:V18"/>
    <mergeCell ref="U19:V19"/>
    <mergeCell ref="U21:V21"/>
    <mergeCell ref="X11:Y12"/>
    <mergeCell ref="X14:Y14"/>
    <mergeCell ref="X15:Y15"/>
    <mergeCell ref="X16:Y16"/>
    <mergeCell ref="X17:Y17"/>
    <mergeCell ref="X18:Y18"/>
    <mergeCell ref="X20:Y20"/>
    <mergeCell ref="X21:Y21"/>
    <mergeCell ref="X26:Y26"/>
    <mergeCell ref="X29:Y29"/>
    <mergeCell ref="X32:Y32"/>
    <mergeCell ref="X25:Y25"/>
    <mergeCell ref="X27:Y27"/>
    <mergeCell ref="X28:Y28"/>
    <mergeCell ref="X30:Y30"/>
    <mergeCell ref="X31:Y31"/>
    <mergeCell ref="U28:V28"/>
    <mergeCell ref="U29:V29"/>
    <mergeCell ref="U30:V30"/>
    <mergeCell ref="U32:V32"/>
    <mergeCell ref="U25:V25"/>
    <mergeCell ref="U26:V26"/>
    <mergeCell ref="AF66:AF67"/>
    <mergeCell ref="AB11:AB12"/>
    <mergeCell ref="AC11:AC12"/>
    <mergeCell ref="AD11:AD12"/>
    <mergeCell ref="AE11:AE12"/>
    <mergeCell ref="AE63:AE64"/>
    <mergeCell ref="AF63:AF64"/>
    <mergeCell ref="Z49:AD49"/>
    <mergeCell ref="Z65:AD65"/>
    <mergeCell ref="Z66:AD67"/>
    <mergeCell ref="Z52:AD52"/>
    <mergeCell ref="Z53:AD53"/>
    <mergeCell ref="Z54:AD54"/>
    <mergeCell ref="AF47:AF48"/>
    <mergeCell ref="AE47:AE48"/>
    <mergeCell ref="Z50:AD50"/>
    <mergeCell ref="Z51:AD51"/>
    <mergeCell ref="Z11:Z12"/>
    <mergeCell ref="AA11:AA12"/>
    <mergeCell ref="C28:F28"/>
    <mergeCell ref="C30:F30"/>
    <mergeCell ref="C31:F31"/>
    <mergeCell ref="C33:F33"/>
    <mergeCell ref="C34:F34"/>
    <mergeCell ref="C35:F35"/>
    <mergeCell ref="C37:F37"/>
    <mergeCell ref="C17:F17"/>
    <mergeCell ref="C18:F18"/>
    <mergeCell ref="C20:F20"/>
    <mergeCell ref="C21:F21"/>
    <mergeCell ref="C22:F22"/>
    <mergeCell ref="C24:F24"/>
    <mergeCell ref="C25:F25"/>
    <mergeCell ref="C27:F27"/>
  </mergeCells>
  <printOptions horizontalCentered="1"/>
  <pageMargins left="0" right="0" top="3.937007874015748E-2" bottom="0" header="0.39370078740157483" footer="0.39370078740157483"/>
  <pageSetup paperSize="8" scale="70" fitToHeight="0" orientation="portrait" r:id="rId1"/>
  <headerFooter scaleWithDoc="0" alignWithMargins="0">
    <oddFooter xml:space="preserve">&amp;C_x000D_&amp;1#&amp;"Calibri"&amp;10&amp;K000000  Classified as OFFICIAL </oddFooter>
  </headerFooter>
  <rowBreaks count="1" manualBreakCount="1">
    <brk id="85" max="33" man="1"/>
  </rowBreaks>
  <ignoredErrors>
    <ignoredError sqref="M16 M30:M31 M35:N35 M29 M32 T72 M22 M19 M18 M17 M36 M25 M23 M28 M26 M34 M20 M21 M24 M27 M33 W71:X71 V72:X72 W54:X54 W52:X52 W58:X58 W55:X55 W61:X61 W59:X59 W64:X64 W62:X62 W67:X67 W65:X65 W68:X68 W51:X51 V68 V65 V62 V59 V52 W50:X50 W53:X53 W56:X56 W57:X57 W60:X60 W63:X63 W66:X66 W69:X69 W70:X70 O35 O34 O33 O17 N16:O16 O23 N19:O19 O18 O20 O21 O22 O30 O28 O27 O25 O24 O31 N32:O32 N26:O26 O29 U62 T63:U63 U59 U55:V55 T56:U56 U52 U65 T66:U67 U68 T60:U61 U64 T53:U54 T52 T55 T65 T64 T62 T68 T59 H60:H72 I52:J68 J73 I70:J72 I69 K51:L69 K71:L72 K70 M51:O72 P52:P72 Q52:Q55 Q57:Q73 R52:R72 G60:G72 T58:U58 U57 G56:G58 H55:H59 G52:G54 G55 H52:H54 G59" formula="1"/>
    <ignoredError sqref="S13:T13"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6DB64-B276-40D5-88FA-ADD144377F85}">
  <sheetPr>
    <tabColor rgb="FF00587B"/>
  </sheetPr>
  <dimension ref="A1:N73"/>
  <sheetViews>
    <sheetView zoomScale="90" zoomScaleNormal="90" workbookViewId="0">
      <selection activeCell="L15" sqref="L15"/>
    </sheetView>
  </sheetViews>
  <sheetFormatPr defaultColWidth="9.140625" defaultRowHeight="15" customHeight="1"/>
  <cols>
    <col min="1" max="1" width="28.5703125" style="369" bestFit="1" customWidth="1"/>
    <col min="2" max="2" width="31.42578125" style="369" bestFit="1" customWidth="1"/>
    <col min="3" max="5" width="17.42578125" style="369" customWidth="1"/>
    <col min="6" max="16384" width="9.140625" style="276"/>
  </cols>
  <sheetData>
    <row r="1" spans="1:14" ht="20.25" customHeight="1">
      <c r="A1" s="590" t="s">
        <v>224</v>
      </c>
      <c r="B1" s="590"/>
      <c r="C1" s="590"/>
      <c r="D1" s="590"/>
      <c r="E1" s="590"/>
    </row>
    <row r="2" spans="1:14" ht="19.5" customHeight="1">
      <c r="A2" s="590"/>
      <c r="B2" s="590"/>
      <c r="C2" s="590"/>
      <c r="D2" s="590"/>
      <c r="E2" s="590"/>
    </row>
    <row r="3" spans="1:14" ht="27.75" customHeight="1">
      <c r="A3" s="388" t="s">
        <v>223</v>
      </c>
      <c r="B3" s="386"/>
      <c r="C3" s="287"/>
      <c r="D3" s="287"/>
      <c r="E3" s="287"/>
    </row>
    <row r="4" spans="1:14" ht="27.75" customHeight="1">
      <c r="A4" s="392" t="s">
        <v>233</v>
      </c>
      <c r="B4" s="393"/>
      <c r="C4" s="197"/>
      <c r="D4" s="197"/>
      <c r="E4" s="197"/>
    </row>
    <row r="5" spans="1:14" ht="15" customHeight="1" thickBot="1">
      <c r="A5" s="385"/>
      <c r="B5" s="385"/>
      <c r="C5" s="382"/>
      <c r="D5" s="382"/>
      <c r="E5" s="382"/>
    </row>
    <row r="6" spans="1:14" ht="37.5" customHeight="1" thickBot="1">
      <c r="A6" s="276"/>
      <c r="B6" s="276"/>
      <c r="C6" s="373" t="s">
        <v>13</v>
      </c>
      <c r="D6" s="373" t="s">
        <v>14</v>
      </c>
      <c r="E6" s="373" t="s">
        <v>15</v>
      </c>
    </row>
    <row r="7" spans="1:14" ht="18" customHeight="1" thickBot="1">
      <c r="A7" s="591" t="s">
        <v>200</v>
      </c>
      <c r="B7" s="374" t="s">
        <v>132</v>
      </c>
      <c r="C7" s="375">
        <v>0.74757281553300003</v>
      </c>
      <c r="D7" s="375">
        <v>0.80349344978100001</v>
      </c>
      <c r="E7" s="375">
        <v>0.15594877132599999</v>
      </c>
    </row>
    <row r="8" spans="1:14" ht="18" customHeight="1" thickBot="1">
      <c r="A8" s="592"/>
      <c r="B8" s="374" t="s">
        <v>110</v>
      </c>
      <c r="C8" s="375">
        <v>0.80708661417299998</v>
      </c>
      <c r="D8" s="375">
        <v>0.81159420289799999</v>
      </c>
      <c r="E8" s="375">
        <v>0.16886659626799999</v>
      </c>
    </row>
    <row r="9" spans="1:14" ht="18" customHeight="1" thickBot="1">
      <c r="A9" s="593"/>
      <c r="B9" s="376" t="s">
        <v>108</v>
      </c>
      <c r="C9" s="377">
        <v>0.78043478260800003</v>
      </c>
      <c r="D9" s="377">
        <v>0.80733944954100001</v>
      </c>
      <c r="E9" s="377">
        <v>0.16249860568800001</v>
      </c>
    </row>
    <row r="10" spans="1:14" ht="18" customHeight="1" thickBot="1">
      <c r="A10" s="591" t="s">
        <v>199</v>
      </c>
      <c r="B10" s="374" t="s">
        <v>111</v>
      </c>
      <c r="C10" s="375">
        <v>0.77556818181800002</v>
      </c>
      <c r="D10" s="375">
        <v>0.74074074073999996</v>
      </c>
      <c r="E10" s="375">
        <v>0.140672095011</v>
      </c>
    </row>
    <row r="11" spans="1:14" ht="18" customHeight="1" thickBot="1">
      <c r="A11" s="592"/>
      <c r="B11" s="374" t="s">
        <v>9</v>
      </c>
      <c r="C11" s="375">
        <v>0.70618556701000001</v>
      </c>
      <c r="D11" s="375">
        <v>0.75757575757499995</v>
      </c>
      <c r="E11" s="375">
        <v>0.14654999665999999</v>
      </c>
    </row>
    <row r="12" spans="1:14" ht="18" customHeight="1" thickBot="1">
      <c r="A12" s="592"/>
      <c r="B12" s="374" t="s">
        <v>112</v>
      </c>
      <c r="C12" s="375">
        <v>0.76170212765900003</v>
      </c>
      <c r="D12" s="375">
        <v>0.75</v>
      </c>
      <c r="E12" s="375">
        <v>0.11990636793499999</v>
      </c>
    </row>
    <row r="13" spans="1:14" ht="18" customHeight="1" thickBot="1">
      <c r="A13" s="593"/>
      <c r="B13" s="376" t="s">
        <v>109</v>
      </c>
      <c r="C13" s="377">
        <v>0.75416133162599996</v>
      </c>
      <c r="D13" s="377">
        <v>0.74871794871700004</v>
      </c>
      <c r="E13" s="377">
        <v>0.13470834121700001</v>
      </c>
    </row>
    <row r="14" spans="1:14" ht="18" customHeight="1" thickBot="1">
      <c r="A14" s="591" t="s">
        <v>3</v>
      </c>
      <c r="B14" s="374" t="s">
        <v>3</v>
      </c>
      <c r="C14" s="375">
        <v>0.75932203389800002</v>
      </c>
      <c r="D14" s="375">
        <v>0.86738351254400003</v>
      </c>
      <c r="E14" s="375">
        <v>0.141344550003</v>
      </c>
      <c r="M14" s="387"/>
    </row>
    <row r="15" spans="1:14" ht="18" customHeight="1" thickBot="1">
      <c r="A15" s="593"/>
      <c r="B15" s="376" t="s">
        <v>113</v>
      </c>
      <c r="C15" s="377">
        <v>0.75932203389800002</v>
      </c>
      <c r="D15" s="377">
        <v>0.86738351254400003</v>
      </c>
      <c r="E15" s="377">
        <v>0.141344550003</v>
      </c>
      <c r="N15" s="276" t="s">
        <v>12</v>
      </c>
    </row>
    <row r="16" spans="1:14" ht="18" customHeight="1" thickBot="1">
      <c r="A16" s="591" t="s">
        <v>198</v>
      </c>
      <c r="B16" s="374" t="s">
        <v>7</v>
      </c>
      <c r="C16" s="375">
        <v>0.83720930232500002</v>
      </c>
      <c r="D16" s="375">
        <v>0.83636363636300004</v>
      </c>
      <c r="E16" s="375">
        <v>0.13784204888400001</v>
      </c>
    </row>
    <row r="17" spans="1:5" ht="18" customHeight="1" thickBot="1">
      <c r="A17" s="592"/>
      <c r="B17" s="374" t="s">
        <v>10</v>
      </c>
      <c r="C17" s="375">
        <v>0.83684210526299996</v>
      </c>
      <c r="D17" s="375">
        <v>0.82733812949600005</v>
      </c>
      <c r="E17" s="375">
        <v>0.16325539443500001</v>
      </c>
    </row>
    <row r="18" spans="1:5" ht="18" customHeight="1" thickBot="1">
      <c r="A18" s="593"/>
      <c r="B18" s="376" t="s">
        <v>106</v>
      </c>
      <c r="C18" s="377">
        <v>0.83703703703700005</v>
      </c>
      <c r="D18" s="377">
        <v>0.83286908077900002</v>
      </c>
      <c r="E18" s="377">
        <v>0.14832193642499999</v>
      </c>
    </row>
    <row r="19" spans="1:5" ht="18" customHeight="1" thickBot="1">
      <c r="A19" s="591" t="s">
        <v>197</v>
      </c>
      <c r="B19" s="374" t="s">
        <v>2</v>
      </c>
      <c r="C19" s="375">
        <v>0.9</v>
      </c>
      <c r="D19" s="375">
        <v>0.82608695652099995</v>
      </c>
      <c r="E19" s="375">
        <v>0.21088435374100001</v>
      </c>
    </row>
    <row r="20" spans="1:5" ht="18" customHeight="1" thickBot="1">
      <c r="A20" s="592"/>
      <c r="B20" s="374" t="s">
        <v>6</v>
      </c>
      <c r="C20" s="375">
        <v>0.78325123152700005</v>
      </c>
      <c r="D20" s="375">
        <v>0.79856115107900005</v>
      </c>
      <c r="E20" s="375">
        <v>0.19623759824699999</v>
      </c>
    </row>
    <row r="21" spans="1:5" ht="18" customHeight="1" thickBot="1">
      <c r="A21" s="593"/>
      <c r="B21" s="376" t="s">
        <v>107</v>
      </c>
      <c r="C21" s="377">
        <v>0.78873239436599996</v>
      </c>
      <c r="D21" s="377">
        <v>0.80246913580199997</v>
      </c>
      <c r="E21" s="377">
        <v>0.19702511582500001</v>
      </c>
    </row>
    <row r="22" spans="1:5" ht="18" customHeight="1" thickBot="1">
      <c r="A22" s="591" t="s">
        <v>196</v>
      </c>
      <c r="B22" s="374" t="s">
        <v>4</v>
      </c>
      <c r="C22" s="375">
        <v>0.747474747474</v>
      </c>
      <c r="D22" s="375">
        <v>0.8203125</v>
      </c>
      <c r="E22" s="375">
        <v>0.168686148728</v>
      </c>
    </row>
    <row r="23" spans="1:5" ht="18" customHeight="1" thickBot="1">
      <c r="A23" s="592"/>
      <c r="B23" s="374" t="s">
        <v>1</v>
      </c>
      <c r="C23" s="375">
        <v>0.83333333333299997</v>
      </c>
      <c r="D23" s="375">
        <v>1</v>
      </c>
      <c r="E23" s="375">
        <v>0.227642276422</v>
      </c>
    </row>
    <row r="24" spans="1:5" ht="18" customHeight="1" thickBot="1">
      <c r="A24" s="592"/>
      <c r="B24" s="374" t="s">
        <v>0</v>
      </c>
      <c r="C24" s="375">
        <v>0.79432624113399997</v>
      </c>
      <c r="D24" s="375">
        <v>0.76870748299299996</v>
      </c>
      <c r="E24" s="375">
        <v>0.15225486139800001</v>
      </c>
    </row>
    <row r="25" spans="1:5" ht="18" customHeight="1" thickBot="1">
      <c r="A25" s="593"/>
      <c r="B25" s="376" t="s">
        <v>123</v>
      </c>
      <c r="C25" s="377">
        <v>0.77642276422699996</v>
      </c>
      <c r="D25" s="377">
        <v>0.79642857142800005</v>
      </c>
      <c r="E25" s="377">
        <v>0.16021464162499999</v>
      </c>
    </row>
    <row r="26" spans="1:5" ht="18" customHeight="1" thickBot="1">
      <c r="A26" s="591" t="s">
        <v>195</v>
      </c>
      <c r="B26" s="374" t="s">
        <v>5</v>
      </c>
      <c r="C26" s="375">
        <v>0.76923076923</v>
      </c>
      <c r="D26" s="375">
        <v>0.83333333333299997</v>
      </c>
      <c r="E26" s="375">
        <v>0.15836482308399999</v>
      </c>
    </row>
    <row r="27" spans="1:5" ht="18" customHeight="1" thickBot="1">
      <c r="A27" s="592"/>
      <c r="B27" s="374" t="s">
        <v>8</v>
      </c>
      <c r="C27" s="375">
        <v>0.65217391304299999</v>
      </c>
      <c r="D27" s="375">
        <v>0.77622377622299998</v>
      </c>
      <c r="E27" s="375">
        <v>0.17462788814800001</v>
      </c>
    </row>
    <row r="28" spans="1:5" ht="18" customHeight="1" thickBot="1">
      <c r="A28" s="593"/>
      <c r="B28" s="376" t="s">
        <v>105</v>
      </c>
      <c r="C28" s="377">
        <v>0.66523605150200005</v>
      </c>
      <c r="D28" s="377">
        <v>0.78260869565199997</v>
      </c>
      <c r="E28" s="377">
        <v>0.17213201180900001</v>
      </c>
    </row>
    <row r="29" spans="1:5" ht="18" customHeight="1" thickBot="1">
      <c r="A29" s="591" t="s">
        <v>194</v>
      </c>
      <c r="B29" s="374" t="s">
        <v>146</v>
      </c>
      <c r="C29" s="375">
        <v>0.80625000000000002</v>
      </c>
      <c r="D29" s="375">
        <v>0.80745341614900001</v>
      </c>
      <c r="E29" s="375">
        <v>0.17679858561100001</v>
      </c>
    </row>
    <row r="30" spans="1:5" ht="18" customHeight="1" thickBot="1">
      <c r="A30" s="592"/>
      <c r="B30" s="374" t="s">
        <v>191</v>
      </c>
      <c r="C30" s="375">
        <v>1</v>
      </c>
      <c r="D30" s="375">
        <v>0.71428571428499998</v>
      </c>
      <c r="E30" s="375">
        <v>0.19266055045800001</v>
      </c>
    </row>
    <row r="31" spans="1:5" ht="18" customHeight="1" thickBot="1">
      <c r="A31" s="593"/>
      <c r="B31" s="376" t="s">
        <v>103</v>
      </c>
      <c r="C31" s="377">
        <v>0.81097560975600003</v>
      </c>
      <c r="D31" s="377">
        <v>0.80357142857099995</v>
      </c>
      <c r="E31" s="377">
        <v>0.177473958333</v>
      </c>
    </row>
    <row r="32" spans="1:5" ht="18" customHeight="1" thickBot="1">
      <c r="A32" s="378"/>
      <c r="B32" s="379" t="s">
        <v>11</v>
      </c>
      <c r="C32" s="380">
        <v>0.77170418006399999</v>
      </c>
      <c r="D32" s="380">
        <v>0.80032800327999998</v>
      </c>
      <c r="E32" s="380">
        <v>0.15496197678500001</v>
      </c>
    </row>
    <row r="33" spans="1:6" ht="18" customHeight="1">
      <c r="A33" s="417" t="s">
        <v>286</v>
      </c>
      <c r="B33" s="330"/>
      <c r="C33" s="330" t="s">
        <v>30</v>
      </c>
      <c r="D33" s="330" t="s">
        <v>30</v>
      </c>
      <c r="E33" s="330" t="s">
        <v>30</v>
      </c>
    </row>
    <row r="34" spans="1:6" ht="18" customHeight="1">
      <c r="A34" s="372"/>
      <c r="B34" s="330"/>
      <c r="C34" s="330"/>
      <c r="D34" s="330"/>
      <c r="E34" s="330"/>
    </row>
    <row r="35" spans="1:6" ht="18" customHeight="1">
      <c r="F35" s="356"/>
    </row>
    <row r="36" spans="1:6" ht="18" customHeight="1"/>
    <row r="37" spans="1:6" ht="18" customHeight="1"/>
    <row r="38" spans="1:6" ht="18" customHeight="1"/>
    <row r="39" spans="1:6" ht="18" customHeight="1"/>
    <row r="40" spans="1:6" ht="18" customHeight="1"/>
    <row r="41" spans="1:6" ht="18" customHeight="1"/>
    <row r="42" spans="1:6" ht="18" customHeight="1"/>
    <row r="43" spans="1:6" ht="18" customHeight="1"/>
    <row r="44" spans="1:6" ht="18" customHeight="1"/>
    <row r="45" spans="1:6" ht="18" customHeight="1"/>
    <row r="46" spans="1:6" ht="18" customHeight="1"/>
    <row r="47" spans="1:6" ht="18" customHeight="1"/>
    <row r="48" spans="1:6"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2.75"/>
    <row r="63" ht="12.75"/>
    <row r="64" ht="12.75"/>
    <row r="65" ht="18" customHeight="1"/>
    <row r="66" ht="18" customHeight="1"/>
    <row r="67" ht="18" customHeight="1"/>
    <row r="68" ht="18" customHeight="1"/>
    <row r="69" ht="18" customHeight="1"/>
    <row r="70" ht="18" customHeight="1"/>
    <row r="71" ht="18" customHeight="1"/>
    <row r="72" ht="18" customHeight="1"/>
    <row r="73" ht="18" customHeight="1"/>
  </sheetData>
  <mergeCells count="9">
    <mergeCell ref="A1:E2"/>
    <mergeCell ref="A29:A31"/>
    <mergeCell ref="A7:A9"/>
    <mergeCell ref="A10:A13"/>
    <mergeCell ref="A14:A15"/>
    <mergeCell ref="A16:A18"/>
    <mergeCell ref="A19:A21"/>
    <mergeCell ref="A22:A25"/>
    <mergeCell ref="A26:A28"/>
  </mergeCells>
  <hyperlinks>
    <hyperlink ref="A3" display="Ê  01. Care for Patients IPR Fact Daily" xr:uid="{C748B48D-B109-44AB-BE4A-343D2B3126B3}"/>
  </hyperlinks>
  <pageMargins left="0.7" right="0.7" top="0.75" bottom="0.75" header="0.3" footer="0.3"/>
  <pageSetup paperSize="9" orientation="portrait" horizontalDpi="4294967295" verticalDpi="4294967295" r:id="rId1"/>
  <headerFooter>
    <oddFooter xml:space="preserve">&amp;C_x000D_&amp;1#&amp;"Calibri"&amp;10&amp;K000000  Classified as OFFICIAL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725212-0CEF-4816-837A-ED9F20584CE7}">
  <sheetPr>
    <tabColor rgb="FF004D6D"/>
  </sheetPr>
  <dimension ref="A1:X183"/>
  <sheetViews>
    <sheetView topLeftCell="A2" workbookViewId="0">
      <selection activeCell="L15" sqref="L15"/>
    </sheetView>
  </sheetViews>
  <sheetFormatPr defaultColWidth="9.140625" defaultRowHeight="15" customHeight="1"/>
  <cols>
    <col min="1" max="1" width="38.7109375" style="2" customWidth="1"/>
    <col min="2" max="2" width="9.140625" style="2"/>
    <col min="3" max="3" width="6" style="2" customWidth="1"/>
    <col min="4" max="4" width="10.7109375" style="235" bestFit="1" customWidth="1"/>
    <col min="5" max="5" width="9.140625" style="235"/>
    <col min="6" max="6" width="9.85546875" style="235" bestFit="1" customWidth="1"/>
    <col min="7" max="8" width="10.7109375" style="235" bestFit="1" customWidth="1"/>
    <col min="9" max="11" width="9.140625" style="235"/>
    <col min="12" max="12" width="4.7109375" style="2" customWidth="1"/>
    <col min="13" max="13" width="10.42578125" style="2" bestFit="1" customWidth="1"/>
    <col min="14" max="15" width="9.140625" style="2"/>
    <col min="16" max="16" width="6.85546875" style="101" customWidth="1"/>
    <col min="17" max="17" width="31.140625" style="234" customWidth="1"/>
    <col min="18" max="18" width="47.140625" style="234" bestFit="1" customWidth="1"/>
    <col min="19" max="23" width="12.5703125" style="234" bestFit="1" customWidth="1"/>
    <col min="24" max="16384" width="9.140625" style="101"/>
  </cols>
  <sheetData>
    <row r="1" spans="1:24" s="104" customFormat="1" ht="52.5" customHeight="1">
      <c r="A1" s="310" t="s">
        <v>30</v>
      </c>
      <c r="B1" s="2"/>
      <c r="C1" s="2"/>
      <c r="D1" s="601" t="s">
        <v>259</v>
      </c>
      <c r="E1" s="601"/>
      <c r="F1" s="601"/>
      <c r="G1" s="601"/>
      <c r="H1" s="601"/>
      <c r="I1" s="602" t="s">
        <v>161</v>
      </c>
      <c r="J1" s="602"/>
      <c r="K1" s="602"/>
      <c r="L1" s="2"/>
      <c r="M1" s="287" t="s">
        <v>170</v>
      </c>
      <c r="N1" s="2"/>
      <c r="O1" s="2"/>
      <c r="Q1" s="234"/>
      <c r="R1" s="234"/>
      <c r="S1" s="234"/>
      <c r="T1" s="234"/>
      <c r="U1" s="234"/>
      <c r="V1" s="234"/>
      <c r="W1" s="234"/>
    </row>
    <row r="2" spans="1:24" s="2" customFormat="1" ht="173.25" customHeight="1">
      <c r="A2" s="286" t="s">
        <v>258</v>
      </c>
      <c r="B2" s="232" t="s">
        <v>185</v>
      </c>
      <c r="C2" s="235"/>
      <c r="D2" s="606" t="s">
        <v>255</v>
      </c>
      <c r="E2" s="606"/>
      <c r="F2" s="606"/>
      <c r="G2" s="606"/>
      <c r="H2" s="240" t="s">
        <v>158</v>
      </c>
      <c r="I2" s="232" t="s">
        <v>159</v>
      </c>
      <c r="J2" s="232" t="s">
        <v>160</v>
      </c>
      <c r="K2" s="232" t="s">
        <v>29</v>
      </c>
      <c r="M2" s="239" t="s">
        <v>28</v>
      </c>
      <c r="N2" s="236"/>
      <c r="O2" s="607" t="s">
        <v>256</v>
      </c>
      <c r="P2" s="607"/>
      <c r="Q2" s="607"/>
      <c r="R2" s="234"/>
      <c r="S2" s="234"/>
      <c r="T2" s="234"/>
      <c r="U2" s="234"/>
      <c r="V2" s="234"/>
      <c r="W2" s="234"/>
    </row>
    <row r="3" spans="1:24" s="2" customFormat="1" ht="15" customHeight="1">
      <c r="A3" s="202" t="s">
        <v>162</v>
      </c>
      <c r="B3" s="207">
        <v>9.1699902647363642E-3</v>
      </c>
      <c r="C3" s="235"/>
      <c r="D3" s="603" t="s">
        <v>103</v>
      </c>
      <c r="E3" s="604"/>
      <c r="F3" s="604"/>
      <c r="G3" s="605"/>
      <c r="H3" s="249">
        <v>12.023566189731875</v>
      </c>
      <c r="I3" s="250">
        <v>1.92</v>
      </c>
      <c r="J3" s="250">
        <v>18</v>
      </c>
      <c r="K3" s="251">
        <v>149706</v>
      </c>
      <c r="L3" s="252"/>
      <c r="M3" s="314">
        <v>0.26</v>
      </c>
      <c r="Q3" s="234"/>
      <c r="R3" s="234"/>
      <c r="S3" s="234"/>
      <c r="T3" s="234"/>
      <c r="U3" s="234"/>
      <c r="V3" s="234"/>
      <c r="W3" s="234"/>
    </row>
    <row r="4" spans="1:24" s="2" customFormat="1" ht="15" customHeight="1">
      <c r="A4" s="203" t="s">
        <v>242</v>
      </c>
      <c r="B4" s="208">
        <v>0</v>
      </c>
      <c r="C4" s="235"/>
      <c r="D4" s="253"/>
      <c r="E4" s="594" t="s">
        <v>146</v>
      </c>
      <c r="F4" s="594"/>
      <c r="G4" s="595"/>
      <c r="H4" s="254">
        <v>15.398566222389514</v>
      </c>
      <c r="I4" s="255">
        <v>2.0699999999999998</v>
      </c>
      <c r="J4" s="255">
        <v>18</v>
      </c>
      <c r="K4" s="256">
        <v>116894</v>
      </c>
      <c r="L4" s="252"/>
      <c r="M4" s="315">
        <v>0.25</v>
      </c>
      <c r="O4" s="408"/>
      <c r="P4" s="408"/>
      <c r="Q4" s="234"/>
      <c r="R4" s="234"/>
      <c r="S4" s="234"/>
      <c r="T4" s="234"/>
      <c r="U4" s="234"/>
      <c r="V4" s="234"/>
      <c r="W4" s="234"/>
    </row>
    <row r="5" spans="1:24" s="2" customFormat="1" ht="15" customHeight="1">
      <c r="A5" s="203" t="s">
        <v>146</v>
      </c>
      <c r="B5" s="208">
        <v>1.0672124556850996E-2</v>
      </c>
      <c r="C5" s="235"/>
      <c r="D5" s="253"/>
      <c r="E5" s="594" t="s">
        <v>104</v>
      </c>
      <c r="F5" s="594"/>
      <c r="G5" s="595"/>
      <c r="H5" s="254">
        <v>0</v>
      </c>
      <c r="I5" s="255">
        <v>0</v>
      </c>
      <c r="J5" s="255">
        <v>0</v>
      </c>
      <c r="K5" s="256">
        <v>11942</v>
      </c>
      <c r="L5" s="252"/>
      <c r="M5" s="315">
        <v>0.48</v>
      </c>
      <c r="Q5" s="234"/>
      <c r="R5" s="234"/>
      <c r="S5" s="234"/>
      <c r="T5" s="234"/>
      <c r="U5" s="234"/>
      <c r="V5" s="234"/>
      <c r="W5" s="234"/>
      <c r="X5" s="103"/>
    </row>
    <row r="6" spans="1:24" s="2" customFormat="1" ht="15" customHeight="1">
      <c r="A6" s="203" t="s">
        <v>104</v>
      </c>
      <c r="B6" s="208">
        <v>0</v>
      </c>
      <c r="C6" s="235"/>
      <c r="D6" s="596" t="s">
        <v>105</v>
      </c>
      <c r="E6" s="597"/>
      <c r="F6" s="597"/>
      <c r="G6" s="598"/>
      <c r="H6" s="257">
        <v>16.890771003372119</v>
      </c>
      <c r="I6" s="258">
        <v>1.98</v>
      </c>
      <c r="J6" s="258">
        <v>28</v>
      </c>
      <c r="K6" s="259">
        <v>165771</v>
      </c>
      <c r="L6" s="252"/>
      <c r="M6" s="316">
        <v>0.23</v>
      </c>
      <c r="O6" s="319"/>
      <c r="R6" s="234"/>
      <c r="S6" s="234"/>
      <c r="T6" s="234"/>
      <c r="U6" s="234"/>
      <c r="V6" s="234"/>
      <c r="W6" s="234"/>
    </row>
    <row r="7" spans="1:24" s="2" customFormat="1" ht="15" customHeight="1">
      <c r="A7" s="204" t="s">
        <v>121</v>
      </c>
      <c r="B7" s="208">
        <v>0</v>
      </c>
      <c r="C7" s="235"/>
      <c r="D7" s="253"/>
      <c r="E7" s="594" t="s">
        <v>5</v>
      </c>
      <c r="F7" s="594"/>
      <c r="G7" s="595"/>
      <c r="H7" s="254">
        <v>8.7161160986664346</v>
      </c>
      <c r="I7" s="255">
        <v>0</v>
      </c>
      <c r="J7" s="255">
        <v>2</v>
      </c>
      <c r="K7" s="256">
        <v>22946</v>
      </c>
      <c r="L7" s="252"/>
      <c r="M7" s="315">
        <v>0.28000000000000003</v>
      </c>
      <c r="O7" s="408"/>
      <c r="P7" s="408"/>
      <c r="Q7" s="408"/>
      <c r="R7" s="408"/>
      <c r="S7" s="234"/>
      <c r="T7" s="234"/>
      <c r="U7" s="234"/>
      <c r="V7" s="234"/>
      <c r="W7" s="234"/>
    </row>
    <row r="8" spans="1:24" s="2" customFormat="1" ht="15" customHeight="1">
      <c r="A8" s="202" t="s">
        <v>166</v>
      </c>
      <c r="B8" s="207">
        <v>0</v>
      </c>
      <c r="C8" s="235"/>
      <c r="D8" s="260"/>
      <c r="E8" s="594" t="s">
        <v>8</v>
      </c>
      <c r="F8" s="594"/>
      <c r="G8" s="595"/>
      <c r="H8" s="254">
        <v>20.292207792207794</v>
      </c>
      <c r="I8" s="255">
        <v>1.84</v>
      </c>
      <c r="J8" s="255">
        <v>25</v>
      </c>
      <c r="K8" s="256">
        <v>123200</v>
      </c>
      <c r="L8" s="252"/>
      <c r="M8" s="315">
        <v>0.22</v>
      </c>
      <c r="O8" s="608" t="s">
        <v>257</v>
      </c>
      <c r="P8" s="608"/>
      <c r="Q8" s="608"/>
      <c r="R8" s="608"/>
      <c r="S8" s="234"/>
      <c r="T8" s="234"/>
      <c r="U8" s="234"/>
      <c r="V8" s="234"/>
      <c r="W8" s="234"/>
    </row>
    <row r="9" spans="1:24" s="2" customFormat="1" ht="15" customHeight="1">
      <c r="A9" s="205" t="s">
        <v>241</v>
      </c>
      <c r="B9" s="208">
        <v>0</v>
      </c>
      <c r="C9" s="235"/>
      <c r="D9" s="596" t="s">
        <v>123</v>
      </c>
      <c r="E9" s="597"/>
      <c r="F9" s="597"/>
      <c r="G9" s="598"/>
      <c r="H9" s="257">
        <v>7.5485437970951432</v>
      </c>
      <c r="I9" s="258">
        <v>2.11</v>
      </c>
      <c r="J9" s="258">
        <v>17</v>
      </c>
      <c r="K9" s="259">
        <v>225209</v>
      </c>
      <c r="L9" s="252"/>
      <c r="M9" s="316">
        <v>0.42</v>
      </c>
      <c r="O9" s="608"/>
      <c r="P9" s="608"/>
      <c r="Q9" s="608"/>
      <c r="R9" s="608"/>
      <c r="S9" s="234"/>
      <c r="T9" s="234"/>
      <c r="U9" s="234"/>
      <c r="V9" s="234"/>
      <c r="W9" s="234"/>
    </row>
    <row r="10" spans="1:24" s="2" customFormat="1" ht="15" customHeight="1">
      <c r="A10" s="203" t="s">
        <v>5</v>
      </c>
      <c r="B10" s="208">
        <v>0</v>
      </c>
      <c r="C10" s="235"/>
      <c r="D10" s="253"/>
      <c r="E10" s="594" t="s">
        <v>0</v>
      </c>
      <c r="F10" s="594"/>
      <c r="G10" s="595"/>
      <c r="H10" s="254">
        <v>11.571601509648936</v>
      </c>
      <c r="I10" s="255">
        <v>2.13</v>
      </c>
      <c r="J10" s="255">
        <v>13</v>
      </c>
      <c r="K10" s="256">
        <v>112344</v>
      </c>
      <c r="L10" s="252"/>
      <c r="M10" s="315">
        <v>0.4</v>
      </c>
      <c r="O10" s="599" t="s">
        <v>284</v>
      </c>
      <c r="P10" s="600"/>
      <c r="Q10" s="600"/>
      <c r="R10" s="600"/>
      <c r="S10" s="234"/>
      <c r="T10" s="234"/>
      <c r="U10" s="234"/>
      <c r="V10" s="234"/>
      <c r="W10" s="234"/>
    </row>
    <row r="11" spans="1:24" s="2" customFormat="1" ht="15" customHeight="1">
      <c r="A11" s="203" t="s">
        <v>8</v>
      </c>
      <c r="B11" s="208">
        <v>0</v>
      </c>
      <c r="C11" s="235"/>
      <c r="D11" s="260"/>
      <c r="E11" s="594" t="s">
        <v>1</v>
      </c>
      <c r="F11" s="594"/>
      <c r="G11" s="595"/>
      <c r="H11" s="254">
        <v>0</v>
      </c>
      <c r="I11" s="255">
        <v>0</v>
      </c>
      <c r="J11" s="255">
        <v>0</v>
      </c>
      <c r="K11" s="256">
        <v>8758</v>
      </c>
      <c r="L11" s="252"/>
      <c r="M11" s="315">
        <v>0.21</v>
      </c>
      <c r="O11" s="600"/>
      <c r="P11" s="600"/>
      <c r="Q11" s="600"/>
      <c r="R11" s="600"/>
      <c r="S11" s="234"/>
      <c r="T11" s="234"/>
      <c r="U11" s="234"/>
      <c r="V11" s="234"/>
      <c r="W11" s="234"/>
    </row>
    <row r="12" spans="1:24" s="2" customFormat="1" ht="15" customHeight="1">
      <c r="A12" s="204" t="s">
        <v>122</v>
      </c>
      <c r="B12" s="208">
        <v>0</v>
      </c>
      <c r="C12" s="235"/>
      <c r="D12" s="253"/>
      <c r="E12" s="594" t="s">
        <v>4</v>
      </c>
      <c r="F12" s="594"/>
      <c r="G12" s="595"/>
      <c r="H12" s="254">
        <v>3.9220300427501278</v>
      </c>
      <c r="I12" s="255">
        <v>2.29</v>
      </c>
      <c r="J12" s="255">
        <v>3</v>
      </c>
      <c r="K12" s="256">
        <v>76491</v>
      </c>
      <c r="L12" s="252"/>
      <c r="M12" s="315">
        <v>0.47</v>
      </c>
      <c r="O12" s="600"/>
      <c r="P12" s="600"/>
      <c r="Q12" s="600"/>
      <c r="R12" s="600"/>
      <c r="S12" s="234"/>
      <c r="T12" s="234"/>
      <c r="U12" s="234"/>
      <c r="V12" s="234"/>
      <c r="W12" s="234"/>
    </row>
    <row r="13" spans="1:24" s="2" customFormat="1" ht="15" customHeight="1">
      <c r="A13" s="202" t="s">
        <v>163</v>
      </c>
      <c r="B13" s="207">
        <v>0</v>
      </c>
      <c r="C13" s="235"/>
      <c r="D13" s="596" t="s">
        <v>106</v>
      </c>
      <c r="E13" s="597"/>
      <c r="F13" s="597"/>
      <c r="G13" s="598"/>
      <c r="H13" s="257">
        <v>8.9160332568040488</v>
      </c>
      <c r="I13" s="258">
        <v>4.3600000000000003</v>
      </c>
      <c r="J13" s="258">
        <v>28</v>
      </c>
      <c r="K13" s="259">
        <v>314041</v>
      </c>
      <c r="L13" s="252"/>
      <c r="M13" s="316">
        <v>0.23</v>
      </c>
      <c r="O13" s="600"/>
      <c r="P13" s="600"/>
      <c r="Q13" s="600"/>
      <c r="R13" s="600"/>
      <c r="S13" s="234"/>
      <c r="T13" s="234"/>
      <c r="U13" s="234"/>
      <c r="V13" s="234"/>
      <c r="W13" s="234"/>
    </row>
    <row r="14" spans="1:24" s="2" customFormat="1" ht="15" customHeight="1">
      <c r="A14" s="205" t="s">
        <v>240</v>
      </c>
      <c r="B14" s="208">
        <v>0</v>
      </c>
      <c r="C14" s="235"/>
      <c r="D14" s="253"/>
      <c r="E14" s="594" t="s">
        <v>7</v>
      </c>
      <c r="F14" s="594"/>
      <c r="G14" s="595"/>
      <c r="H14" s="254">
        <v>10.658203263778688</v>
      </c>
      <c r="I14" s="255">
        <v>4.72</v>
      </c>
      <c r="J14" s="255">
        <v>18</v>
      </c>
      <c r="K14" s="256">
        <v>168884</v>
      </c>
      <c r="L14" s="252"/>
      <c r="M14" s="315">
        <v>0.2</v>
      </c>
      <c r="O14" s="600"/>
      <c r="P14" s="600"/>
      <c r="Q14" s="600"/>
      <c r="R14" s="600"/>
      <c r="S14" s="234"/>
      <c r="T14" s="234"/>
      <c r="U14" s="234"/>
      <c r="V14" s="234"/>
      <c r="W14" s="234"/>
    </row>
    <row r="15" spans="1:24" s="2" customFormat="1" ht="15" customHeight="1">
      <c r="A15" s="203" t="s">
        <v>0</v>
      </c>
      <c r="B15" s="208">
        <v>0</v>
      </c>
      <c r="C15" s="235"/>
      <c r="D15" s="260"/>
      <c r="E15" s="594" t="s">
        <v>10</v>
      </c>
      <c r="F15" s="594"/>
      <c r="G15" s="595"/>
      <c r="H15" s="254">
        <v>9.3189696947105531</v>
      </c>
      <c r="I15" s="255">
        <v>3.97</v>
      </c>
      <c r="J15" s="255">
        <v>10</v>
      </c>
      <c r="K15" s="256">
        <v>107308</v>
      </c>
      <c r="L15" s="252"/>
      <c r="M15" s="315">
        <v>0.3</v>
      </c>
      <c r="O15" s="600"/>
      <c r="P15" s="600"/>
      <c r="Q15" s="600"/>
      <c r="R15" s="600"/>
      <c r="S15" s="234"/>
      <c r="T15" s="234"/>
      <c r="U15" s="234"/>
      <c r="V15" s="234"/>
      <c r="W15" s="234"/>
    </row>
    <row r="16" spans="1:24" s="2" customFormat="1" ht="15" customHeight="1">
      <c r="A16" s="203" t="s">
        <v>1</v>
      </c>
      <c r="B16" s="208">
        <v>0</v>
      </c>
      <c r="C16" s="235"/>
      <c r="D16" s="596" t="s">
        <v>107</v>
      </c>
      <c r="E16" s="597"/>
      <c r="F16" s="597"/>
      <c r="G16" s="598"/>
      <c r="H16" s="257">
        <v>3.3408874510699191</v>
      </c>
      <c r="I16" s="258">
        <v>2.15</v>
      </c>
      <c r="J16" s="258">
        <v>6</v>
      </c>
      <c r="K16" s="259">
        <v>179593</v>
      </c>
      <c r="L16" s="252"/>
      <c r="M16" s="316">
        <v>0.38</v>
      </c>
      <c r="O16" s="600"/>
      <c r="P16" s="600"/>
      <c r="Q16" s="600"/>
      <c r="R16" s="600"/>
      <c r="S16" s="234"/>
      <c r="T16" s="234"/>
      <c r="U16" s="234"/>
      <c r="V16" s="234"/>
      <c r="W16" s="234"/>
    </row>
    <row r="17" spans="1:23" s="2" customFormat="1" ht="15" customHeight="1">
      <c r="A17" s="203" t="s">
        <v>4</v>
      </c>
      <c r="B17" s="208">
        <v>0</v>
      </c>
      <c r="C17" s="235"/>
      <c r="D17" s="253"/>
      <c r="E17" s="594" t="s">
        <v>2</v>
      </c>
      <c r="F17" s="594"/>
      <c r="G17" s="595"/>
      <c r="H17" s="254">
        <v>4.2087542087542094</v>
      </c>
      <c r="I17" s="255">
        <v>2.12</v>
      </c>
      <c r="J17" s="255">
        <v>6</v>
      </c>
      <c r="K17" s="256">
        <v>142560</v>
      </c>
      <c r="L17" s="252"/>
      <c r="M17" s="315">
        <v>0.38</v>
      </c>
      <c r="O17" s="600"/>
      <c r="P17" s="600"/>
      <c r="Q17" s="600"/>
      <c r="R17" s="600"/>
      <c r="S17" s="234"/>
      <c r="T17" s="234"/>
      <c r="U17" s="234"/>
      <c r="V17" s="234"/>
      <c r="W17" s="234"/>
    </row>
    <row r="18" spans="1:23" s="2" customFormat="1" ht="15" customHeight="1">
      <c r="A18" s="204" t="s">
        <v>124</v>
      </c>
      <c r="B18" s="208">
        <v>0</v>
      </c>
      <c r="C18" s="235"/>
      <c r="D18" s="253"/>
      <c r="E18" s="594" t="s">
        <v>6</v>
      </c>
      <c r="F18" s="594"/>
      <c r="G18" s="595"/>
      <c r="H18" s="254">
        <v>0</v>
      </c>
      <c r="I18" s="255">
        <v>2.31</v>
      </c>
      <c r="J18" s="255">
        <v>0</v>
      </c>
      <c r="K18" s="256">
        <v>18087</v>
      </c>
      <c r="L18" s="252"/>
      <c r="M18" s="315">
        <v>0.43</v>
      </c>
      <c r="R18" s="234"/>
      <c r="S18" s="234"/>
      <c r="T18" s="234"/>
      <c r="U18" s="234"/>
      <c r="V18" s="234"/>
      <c r="W18" s="234"/>
    </row>
    <row r="19" spans="1:23" s="2" customFormat="1" ht="15" customHeight="1">
      <c r="A19" s="202" t="s">
        <v>167</v>
      </c>
      <c r="B19" s="207">
        <v>2.9773424241522047E-3</v>
      </c>
      <c r="C19" s="235"/>
      <c r="D19" s="596" t="s">
        <v>108</v>
      </c>
      <c r="E19" s="597"/>
      <c r="F19" s="597"/>
      <c r="G19" s="598"/>
      <c r="H19" s="257">
        <v>7.4231107637289337</v>
      </c>
      <c r="I19" s="258">
        <v>2.42</v>
      </c>
      <c r="J19" s="258">
        <v>34</v>
      </c>
      <c r="K19" s="259">
        <v>458029</v>
      </c>
      <c r="L19" s="252"/>
      <c r="M19" s="316">
        <v>0.33</v>
      </c>
      <c r="R19" s="234"/>
      <c r="S19" s="234"/>
      <c r="T19" s="234"/>
      <c r="U19" s="234"/>
      <c r="V19" s="234"/>
      <c r="W19" s="234"/>
    </row>
    <row r="20" spans="1:23" s="2" customFormat="1" ht="15" customHeight="1">
      <c r="A20" s="205" t="s">
        <v>239</v>
      </c>
      <c r="B20" s="208">
        <v>0</v>
      </c>
      <c r="C20" s="235"/>
      <c r="D20" s="253"/>
      <c r="E20" s="594" t="s">
        <v>110</v>
      </c>
      <c r="F20" s="594"/>
      <c r="G20" s="595"/>
      <c r="H20" s="254">
        <v>7.6774071624303124</v>
      </c>
      <c r="I20" s="255">
        <v>2.64</v>
      </c>
      <c r="J20" s="255">
        <v>13</v>
      </c>
      <c r="K20" s="256">
        <v>169328</v>
      </c>
      <c r="L20" s="252"/>
      <c r="M20" s="315">
        <v>0.37</v>
      </c>
      <c r="R20" s="234"/>
      <c r="S20" s="234"/>
      <c r="T20" s="234"/>
      <c r="U20" s="234"/>
      <c r="V20" s="234"/>
      <c r="W20" s="234"/>
    </row>
    <row r="21" spans="1:23" s="2" customFormat="1" ht="15" customHeight="1">
      <c r="A21" s="203" t="s">
        <v>7</v>
      </c>
      <c r="B21" s="208">
        <v>2.6496383243687295E-3</v>
      </c>
      <c r="C21" s="235"/>
      <c r="D21" s="253"/>
      <c r="E21" s="594" t="s">
        <v>132</v>
      </c>
      <c r="F21" s="594"/>
      <c r="G21" s="595"/>
      <c r="H21" s="254">
        <v>12.495909077385379</v>
      </c>
      <c r="I21" s="255">
        <v>1.92</v>
      </c>
      <c r="J21" s="255">
        <v>21</v>
      </c>
      <c r="K21" s="256">
        <v>168055</v>
      </c>
      <c r="L21" s="252"/>
      <c r="M21" s="315">
        <v>0.3</v>
      </c>
      <c r="R21" s="234"/>
      <c r="S21" s="234"/>
      <c r="T21" s="234"/>
      <c r="U21" s="234"/>
      <c r="V21" s="234"/>
      <c r="W21" s="234"/>
    </row>
    <row r="22" spans="1:23" s="2" customFormat="1" ht="15" customHeight="1">
      <c r="A22" s="203" t="s">
        <v>10</v>
      </c>
      <c r="B22" s="208">
        <v>4.0120361083249749E-3</v>
      </c>
      <c r="C22" s="235"/>
      <c r="D22" s="596" t="s">
        <v>109</v>
      </c>
      <c r="E22" s="597"/>
      <c r="F22" s="597"/>
      <c r="G22" s="598"/>
      <c r="H22" s="257">
        <v>10.517921582201382</v>
      </c>
      <c r="I22" s="258">
        <v>2.25</v>
      </c>
      <c r="J22" s="258">
        <v>55</v>
      </c>
      <c r="K22" s="259">
        <v>522917</v>
      </c>
      <c r="L22" s="252"/>
      <c r="M22" s="316">
        <v>0.24</v>
      </c>
      <c r="R22" s="234"/>
      <c r="S22" s="234"/>
      <c r="T22" s="234"/>
      <c r="U22" s="234"/>
      <c r="V22" s="234"/>
      <c r="W22" s="234"/>
    </row>
    <row r="23" spans="1:23" s="2" customFormat="1" ht="15" customHeight="1">
      <c r="A23" s="204" t="s">
        <v>125</v>
      </c>
      <c r="B23" s="208">
        <v>0</v>
      </c>
      <c r="C23" s="235"/>
      <c r="D23" s="261"/>
      <c r="E23" s="594" t="s">
        <v>111</v>
      </c>
      <c r="F23" s="594"/>
      <c r="G23" s="595"/>
      <c r="H23" s="254">
        <v>16.025286797374061</v>
      </c>
      <c r="I23" s="255">
        <v>1.96</v>
      </c>
      <c r="J23" s="255">
        <v>29</v>
      </c>
      <c r="K23" s="256">
        <v>180964</v>
      </c>
      <c r="L23" s="252"/>
      <c r="M23" s="315">
        <v>0.22</v>
      </c>
      <c r="R23" s="234"/>
      <c r="S23" s="234"/>
      <c r="T23" s="234"/>
      <c r="U23" s="234"/>
      <c r="V23" s="234"/>
      <c r="W23" s="234"/>
    </row>
    <row r="24" spans="1:23" s="2" customFormat="1" ht="15" customHeight="1">
      <c r="A24" s="202" t="s">
        <v>168</v>
      </c>
      <c r="B24" s="207">
        <v>5.21539584854491E-3</v>
      </c>
      <c r="C24" s="235"/>
      <c r="D24" s="261"/>
      <c r="E24" s="594" t="s">
        <v>112</v>
      </c>
      <c r="F24" s="594"/>
      <c r="G24" s="595"/>
      <c r="H24" s="254">
        <v>4.3128777137435241</v>
      </c>
      <c r="I24" s="255">
        <v>1.17</v>
      </c>
      <c r="J24" s="255">
        <v>8</v>
      </c>
      <c r="K24" s="256">
        <v>185491</v>
      </c>
      <c r="L24" s="252"/>
      <c r="M24" s="315">
        <v>0.24</v>
      </c>
      <c r="Q24" s="2" t="s">
        <v>12</v>
      </c>
      <c r="R24" s="234"/>
      <c r="S24" s="234"/>
      <c r="T24" s="234"/>
      <c r="U24" s="234"/>
      <c r="V24" s="234"/>
      <c r="W24" s="234"/>
    </row>
    <row r="25" spans="1:23" s="2" customFormat="1" ht="15" customHeight="1">
      <c r="A25" s="205" t="s">
        <v>243</v>
      </c>
      <c r="B25" s="208">
        <v>0</v>
      </c>
      <c r="C25" s="235"/>
      <c r="D25" s="261"/>
      <c r="E25" s="594" t="s">
        <v>9</v>
      </c>
      <c r="F25" s="594"/>
      <c r="G25" s="595"/>
      <c r="H25" s="254">
        <v>13.646702047005308</v>
      </c>
      <c r="I25" s="255">
        <v>4.0999999999999996</v>
      </c>
      <c r="J25" s="255">
        <v>18</v>
      </c>
      <c r="K25" s="256">
        <v>131900</v>
      </c>
      <c r="L25" s="252"/>
      <c r="M25" s="315">
        <v>0.24</v>
      </c>
      <c r="R25" s="234"/>
      <c r="S25" s="234"/>
      <c r="T25" s="234"/>
      <c r="U25" s="234"/>
      <c r="V25" s="234"/>
      <c r="W25" s="234"/>
    </row>
    <row r="26" spans="1:23" s="2" customFormat="1" ht="15" customHeight="1">
      <c r="A26" s="203" t="s">
        <v>2</v>
      </c>
      <c r="B26" s="208">
        <v>6.0523528521712888E-3</v>
      </c>
      <c r="C26" s="235"/>
      <c r="D26" s="596" t="s">
        <v>113</v>
      </c>
      <c r="E26" s="597"/>
      <c r="F26" s="597"/>
      <c r="G26" s="598"/>
      <c r="H26" s="257">
        <v>9.733963295470712</v>
      </c>
      <c r="I26" s="258">
        <v>1.75</v>
      </c>
      <c r="J26" s="258">
        <v>26</v>
      </c>
      <c r="K26" s="259">
        <v>267106</v>
      </c>
      <c r="L26" s="252"/>
      <c r="M26" s="316">
        <v>0.3</v>
      </c>
      <c r="Q26" s="2" t="s">
        <v>12</v>
      </c>
      <c r="R26" s="234"/>
      <c r="S26" s="234"/>
      <c r="T26" s="234"/>
      <c r="U26" s="234"/>
      <c r="V26" s="234"/>
      <c r="W26" s="234"/>
    </row>
    <row r="27" spans="1:23" s="2" customFormat="1" ht="15" customHeight="1">
      <c r="A27" s="203" t="s">
        <v>6</v>
      </c>
      <c r="B27" s="208">
        <v>0</v>
      </c>
      <c r="C27" s="235"/>
      <c r="D27" s="261"/>
      <c r="E27" s="594" t="s">
        <v>3</v>
      </c>
      <c r="F27" s="594"/>
      <c r="G27" s="595"/>
      <c r="H27" s="254">
        <v>10.684157716749043</v>
      </c>
      <c r="I27" s="255">
        <v>1.77</v>
      </c>
      <c r="J27" s="255">
        <v>23</v>
      </c>
      <c r="K27" s="256">
        <v>215272</v>
      </c>
      <c r="L27" s="252"/>
      <c r="M27" s="315">
        <v>0.3</v>
      </c>
      <c r="R27" s="234"/>
      <c r="S27" s="234"/>
      <c r="T27" s="234"/>
      <c r="U27" s="234"/>
      <c r="V27" s="234"/>
      <c r="W27" s="234"/>
    </row>
    <row r="28" spans="1:23" s="2" customFormat="1" ht="15" customHeight="1">
      <c r="A28" s="204" t="s">
        <v>126</v>
      </c>
      <c r="B28" s="208">
        <v>0</v>
      </c>
      <c r="C28" s="235"/>
      <c r="D28" s="609" t="s">
        <v>11</v>
      </c>
      <c r="E28" s="610"/>
      <c r="F28" s="611"/>
      <c r="G28" s="612"/>
      <c r="H28" s="262">
        <v>8.3081704193862542</v>
      </c>
      <c r="I28" s="263">
        <v>2.2999999999999998</v>
      </c>
      <c r="J28" s="263">
        <v>212</v>
      </c>
      <c r="K28" s="264">
        <v>2551705</v>
      </c>
      <c r="L28" s="252"/>
      <c r="M28" s="317">
        <v>0.28999999999999998</v>
      </c>
      <c r="R28" s="234"/>
      <c r="S28" s="234"/>
      <c r="T28" s="234"/>
      <c r="U28" s="234"/>
      <c r="V28" s="234"/>
      <c r="W28" s="234"/>
    </row>
    <row r="29" spans="1:23" s="2" customFormat="1" ht="15" customHeight="1">
      <c r="A29" s="202" t="s">
        <v>108</v>
      </c>
      <c r="B29" s="207">
        <v>3.8149495155014165E-3</v>
      </c>
      <c r="C29" s="235"/>
      <c r="E29" s="235"/>
      <c r="F29" s="395"/>
      <c r="G29" s="325"/>
      <c r="H29" s="327" t="s">
        <v>30</v>
      </c>
      <c r="I29" s="327" t="s">
        <v>30</v>
      </c>
      <c r="J29" s="327" t="s">
        <v>30</v>
      </c>
      <c r="K29" s="327" t="s">
        <v>30</v>
      </c>
      <c r="M29" s="327" t="s">
        <v>30</v>
      </c>
      <c r="R29" s="234"/>
      <c r="S29" s="234"/>
      <c r="T29" s="234"/>
      <c r="U29" s="234"/>
      <c r="V29" s="234"/>
      <c r="W29" s="234"/>
    </row>
    <row r="30" spans="1:23" s="2" customFormat="1" ht="15" customHeight="1">
      <c r="A30" s="205" t="s">
        <v>238</v>
      </c>
      <c r="B30" s="208">
        <v>0</v>
      </c>
      <c r="C30" s="235"/>
      <c r="D30" s="318"/>
      <c r="E30" s="235"/>
      <c r="F30" s="326"/>
      <c r="G30" s="395"/>
      <c r="H30" s="325">
        <v>45588</v>
      </c>
      <c r="I30" s="338"/>
      <c r="J30" s="338"/>
      <c r="K30" s="338"/>
      <c r="L30" s="338"/>
      <c r="M30" s="325">
        <v>45574</v>
      </c>
      <c r="N30" s="338"/>
      <c r="O30" s="235"/>
      <c r="P30" s="235"/>
      <c r="R30" s="234"/>
      <c r="S30" s="234"/>
      <c r="T30" s="234"/>
      <c r="U30" s="234"/>
      <c r="V30" s="234"/>
      <c r="W30" s="234"/>
    </row>
    <row r="31" spans="1:23" s="2" customFormat="1" ht="15" customHeight="1">
      <c r="A31" s="203" t="s">
        <v>110</v>
      </c>
      <c r="B31" s="208">
        <v>8.5895894176258383E-3</v>
      </c>
      <c r="C31" s="235"/>
      <c r="D31" s="320"/>
      <c r="E31" s="320"/>
      <c r="H31" s="338"/>
      <c r="I31" s="338"/>
      <c r="J31" s="338"/>
      <c r="K31" s="338"/>
      <c r="L31" s="338"/>
      <c r="M31" s="338"/>
      <c r="N31" s="338"/>
      <c r="O31" s="235"/>
      <c r="P31" s="235"/>
      <c r="R31" s="234"/>
      <c r="S31" s="234"/>
      <c r="T31" s="234"/>
      <c r="U31" s="234"/>
      <c r="V31" s="234"/>
      <c r="W31" s="234"/>
    </row>
    <row r="32" spans="1:23" s="2" customFormat="1" ht="15" customHeight="1">
      <c r="A32" s="203" t="s">
        <v>132</v>
      </c>
      <c r="B32" s="208">
        <v>0</v>
      </c>
      <c r="C32" s="235"/>
      <c r="D32" s="235"/>
      <c r="E32" s="235"/>
      <c r="F32" s="235"/>
      <c r="H32" s="338"/>
      <c r="I32" s="338"/>
      <c r="J32" s="338"/>
      <c r="K32" s="338"/>
      <c r="L32" s="338"/>
      <c r="M32" s="338"/>
      <c r="N32" s="338"/>
      <c r="O32" s="235"/>
      <c r="P32" s="235"/>
      <c r="R32" s="234"/>
      <c r="S32" s="234"/>
      <c r="T32" s="234"/>
      <c r="U32" s="234"/>
      <c r="V32" s="234"/>
      <c r="W32" s="234"/>
    </row>
    <row r="33" spans="1:23" s="2" customFormat="1" ht="15" customHeight="1">
      <c r="A33" s="203" t="s">
        <v>128</v>
      </c>
      <c r="B33" s="208">
        <v>0</v>
      </c>
      <c r="C33" s="235"/>
      <c r="D33" s="235"/>
      <c r="E33" s="235"/>
      <c r="F33" s="235"/>
      <c r="G33" s="235"/>
      <c r="H33" s="235"/>
      <c r="I33" s="235"/>
      <c r="J33" s="235"/>
      <c r="K33" s="235"/>
      <c r="L33" s="278"/>
      <c r="M33" s="235"/>
      <c r="N33" s="235"/>
      <c r="O33" s="235"/>
      <c r="P33" s="235"/>
      <c r="Q33" s="234"/>
      <c r="R33" s="234" t="s">
        <v>12</v>
      </c>
      <c r="S33" s="234"/>
      <c r="T33" s="234"/>
      <c r="U33" s="234"/>
      <c r="V33" s="234"/>
      <c r="W33" s="234"/>
    </row>
    <row r="34" spans="1:23" s="2" customFormat="1" ht="15" customHeight="1">
      <c r="A34" s="203" t="s">
        <v>129</v>
      </c>
      <c r="B34" s="208">
        <v>0</v>
      </c>
      <c r="C34" s="235"/>
      <c r="D34" s="235"/>
      <c r="E34" s="235"/>
      <c r="F34" s="235"/>
      <c r="G34" s="235"/>
      <c r="H34" s="235"/>
      <c r="I34" s="235"/>
      <c r="J34" s="235"/>
      <c r="K34" s="235"/>
      <c r="L34" s="278"/>
      <c r="M34" s="235"/>
      <c r="N34" s="235"/>
      <c r="O34" s="235"/>
      <c r="P34" s="235"/>
      <c r="Q34" s="234"/>
      <c r="R34" s="234"/>
      <c r="S34" s="234"/>
      <c r="T34" s="234"/>
      <c r="U34" s="234"/>
      <c r="V34" s="234"/>
      <c r="W34" s="234"/>
    </row>
    <row r="35" spans="1:23" s="2" customFormat="1" ht="15" customHeight="1">
      <c r="A35" s="204" t="s">
        <v>130</v>
      </c>
      <c r="B35" s="208">
        <v>0</v>
      </c>
      <c r="C35" s="235"/>
      <c r="D35" s="235"/>
      <c r="E35" s="235"/>
      <c r="F35" s="235"/>
      <c r="G35" s="235"/>
      <c r="H35" s="235"/>
      <c r="I35" s="235"/>
      <c r="J35" s="235"/>
      <c r="K35" s="235"/>
      <c r="L35" s="278"/>
      <c r="M35" s="235"/>
      <c r="N35" s="235"/>
      <c r="O35" s="235"/>
      <c r="P35" s="235"/>
      <c r="Q35" s="234" t="s">
        <v>12</v>
      </c>
      <c r="R35" s="234"/>
      <c r="S35" s="234"/>
      <c r="T35" s="234"/>
      <c r="U35" s="234"/>
      <c r="V35" s="234"/>
      <c r="W35" s="234"/>
    </row>
    <row r="36" spans="1:23" s="2" customFormat="1" ht="15" customHeight="1">
      <c r="A36" s="202" t="s">
        <v>164</v>
      </c>
      <c r="B36" s="207">
        <v>4.2336448598130896E-3</v>
      </c>
      <c r="C36" s="235"/>
      <c r="D36" s="235"/>
      <c r="E36" s="235"/>
      <c r="F36" s="235"/>
      <c r="G36" s="235"/>
      <c r="H36" s="235"/>
      <c r="I36" s="235"/>
      <c r="J36" s="235"/>
      <c r="K36" s="235"/>
      <c r="L36" s="278"/>
      <c r="M36" s="235"/>
      <c r="N36" s="235"/>
      <c r="O36" s="235"/>
      <c r="P36" s="235"/>
      <c r="Q36" s="234"/>
      <c r="R36" s="234"/>
      <c r="S36" s="234"/>
      <c r="T36" s="234"/>
      <c r="U36" s="234"/>
      <c r="V36" s="234"/>
      <c r="W36" s="234"/>
    </row>
    <row r="37" spans="1:23" s="2" customFormat="1" ht="15" customHeight="1">
      <c r="A37" s="205" t="s">
        <v>217</v>
      </c>
      <c r="B37" s="208">
        <v>0</v>
      </c>
      <c r="C37" s="235"/>
      <c r="D37" s="235"/>
      <c r="E37" s="235"/>
      <c r="F37" s="235"/>
      <c r="G37" s="235"/>
      <c r="H37" s="235"/>
      <c r="I37" s="235"/>
      <c r="J37" s="235"/>
      <c r="K37" s="235"/>
      <c r="L37" s="278"/>
      <c r="M37" s="235"/>
      <c r="N37" s="235"/>
      <c r="O37" s="235"/>
      <c r="P37" s="235"/>
      <c r="Q37" s="234"/>
      <c r="R37" s="234"/>
      <c r="S37" s="234"/>
      <c r="T37" s="234"/>
      <c r="U37" s="234"/>
      <c r="V37" s="234"/>
      <c r="W37" s="234"/>
    </row>
    <row r="38" spans="1:23" s="2" customFormat="1" ht="15" customHeight="1">
      <c r="A38" s="203" t="s">
        <v>111</v>
      </c>
      <c r="B38" s="208">
        <v>0</v>
      </c>
      <c r="C38" s="235"/>
      <c r="D38" s="235"/>
      <c r="E38" s="235"/>
      <c r="F38" s="235"/>
      <c r="G38" s="235"/>
      <c r="H38" s="235"/>
      <c r="I38" s="235"/>
      <c r="J38" s="235"/>
      <c r="K38" s="235"/>
      <c r="L38" s="278"/>
      <c r="M38" s="235"/>
      <c r="N38" s="235"/>
      <c r="O38" s="235"/>
      <c r="P38" s="235"/>
      <c r="Q38" s="234" t="s">
        <v>12</v>
      </c>
      <c r="R38" s="234"/>
      <c r="S38" s="234"/>
      <c r="T38" s="234"/>
      <c r="U38" s="234"/>
      <c r="V38" s="234"/>
      <c r="W38" s="234"/>
    </row>
    <row r="39" spans="1:23" s="2" customFormat="1" ht="15" customHeight="1">
      <c r="A39" s="203" t="s">
        <v>112</v>
      </c>
      <c r="B39" s="208">
        <v>6.5914597608316217E-3</v>
      </c>
      <c r="C39" s="235"/>
      <c r="D39" s="235"/>
      <c r="E39" s="235"/>
      <c r="F39" s="235"/>
      <c r="G39" s="235"/>
      <c r="H39" s="235"/>
      <c r="I39" s="235"/>
      <c r="J39" s="235"/>
      <c r="K39" s="235"/>
      <c r="L39" s="278"/>
      <c r="M39" s="235"/>
      <c r="N39" s="235"/>
      <c r="O39" s="235"/>
      <c r="P39" s="235"/>
      <c r="Q39" s="234"/>
      <c r="R39" s="234"/>
      <c r="S39" s="234"/>
      <c r="T39" s="234"/>
      <c r="U39" s="234"/>
      <c r="V39" s="234"/>
      <c r="W39" s="234"/>
    </row>
    <row r="40" spans="1:23" s="2" customFormat="1" ht="15" customHeight="1">
      <c r="A40" s="204" t="s">
        <v>9</v>
      </c>
      <c r="B40" s="208">
        <v>7.2727272727272788E-3</v>
      </c>
      <c r="C40" s="235"/>
      <c r="D40" s="235"/>
      <c r="E40" s="235"/>
      <c r="F40" s="235"/>
      <c r="G40" s="235"/>
      <c r="H40" s="235"/>
      <c r="I40" s="235"/>
      <c r="J40" s="235"/>
      <c r="K40" s="235"/>
      <c r="L40" s="278"/>
      <c r="M40" s="235"/>
      <c r="N40" s="235"/>
      <c r="O40" s="235"/>
      <c r="P40" s="235"/>
      <c r="Q40" s="234"/>
      <c r="R40" s="234"/>
      <c r="S40" s="234"/>
      <c r="T40" s="234"/>
      <c r="U40" s="234"/>
      <c r="V40" s="234"/>
      <c r="W40" s="234"/>
    </row>
    <row r="41" spans="1:23" s="2" customFormat="1" ht="15" customHeight="1">
      <c r="A41" s="202" t="s">
        <v>165</v>
      </c>
      <c r="B41" s="207">
        <v>4.5047876464056006E-3</v>
      </c>
      <c r="C41" s="235"/>
      <c r="D41" s="235"/>
      <c r="E41" s="235"/>
      <c r="F41" s="235"/>
      <c r="G41" s="235"/>
      <c r="H41" s="235"/>
      <c r="I41" s="235"/>
      <c r="J41" s="235"/>
      <c r="K41" s="235"/>
      <c r="L41" s="278"/>
      <c r="M41" s="235"/>
      <c r="N41" s="235"/>
      <c r="O41" s="235"/>
      <c r="P41" s="235"/>
      <c r="Q41" s="234"/>
      <c r="R41" s="234"/>
      <c r="S41" s="234"/>
      <c r="T41" s="234"/>
      <c r="U41" s="234"/>
      <c r="V41" s="234"/>
      <c r="W41" s="234"/>
    </row>
    <row r="42" spans="1:23" s="2" customFormat="1" ht="15" customHeight="1">
      <c r="A42" s="205" t="s">
        <v>244</v>
      </c>
      <c r="B42" s="208">
        <v>0</v>
      </c>
      <c r="C42" s="235"/>
      <c r="D42" s="235"/>
      <c r="E42" s="235"/>
      <c r="F42" s="235"/>
      <c r="G42" s="235"/>
      <c r="H42" s="235"/>
      <c r="I42" s="235"/>
      <c r="J42" s="235"/>
      <c r="K42" s="235"/>
      <c r="L42" s="278"/>
      <c r="M42" s="235"/>
      <c r="N42" s="235"/>
      <c r="O42" s="235"/>
      <c r="P42" s="235"/>
      <c r="Q42" s="234"/>
      <c r="R42" s="234"/>
      <c r="S42" s="234"/>
      <c r="T42" s="234"/>
      <c r="U42" s="234"/>
      <c r="V42" s="234"/>
      <c r="W42" s="234"/>
    </row>
    <row r="43" spans="1:23" s="2" customFormat="1" ht="15" customHeight="1">
      <c r="A43" s="203" t="s">
        <v>3</v>
      </c>
      <c r="B43" s="208">
        <v>5.0026758498731907E-3</v>
      </c>
      <c r="C43" s="235"/>
      <c r="D43" s="235"/>
      <c r="E43" s="235"/>
      <c r="F43" s="235"/>
      <c r="G43" s="235"/>
      <c r="H43" s="235"/>
      <c r="I43" s="235"/>
      <c r="J43" s="235"/>
      <c r="K43" s="235"/>
      <c r="L43" s="278"/>
      <c r="M43" s="235"/>
      <c r="N43" s="235"/>
      <c r="O43" s="235"/>
      <c r="P43" s="235"/>
      <c r="Q43" s="234"/>
      <c r="R43" s="234"/>
      <c r="S43" s="234"/>
      <c r="T43" s="234"/>
      <c r="U43" s="234"/>
      <c r="V43" s="234"/>
      <c r="W43" s="234"/>
    </row>
    <row r="44" spans="1:23" s="2" customFormat="1" ht="15" customHeight="1">
      <c r="A44" s="204" t="s">
        <v>127</v>
      </c>
      <c r="B44" s="208">
        <v>0</v>
      </c>
      <c r="C44" s="235"/>
      <c r="D44" s="235"/>
      <c r="E44" s="235"/>
      <c r="F44" s="235"/>
      <c r="G44" s="235"/>
      <c r="H44" s="235"/>
      <c r="I44" s="235"/>
      <c r="J44" s="235"/>
      <c r="K44" s="235"/>
      <c r="L44" s="278"/>
      <c r="M44" s="235"/>
      <c r="N44" s="235"/>
      <c r="O44" s="235"/>
      <c r="P44" s="235"/>
      <c r="Q44" s="234"/>
      <c r="R44" s="234"/>
      <c r="S44" s="234"/>
      <c r="T44" s="234"/>
      <c r="U44" s="234"/>
      <c r="V44" s="234"/>
      <c r="W44" s="234"/>
    </row>
    <row r="45" spans="1:23" s="2" customFormat="1" ht="15" customHeight="1">
      <c r="A45" s="202" t="s">
        <v>131</v>
      </c>
      <c r="B45" s="207">
        <v>5.9662311317940494E-3</v>
      </c>
      <c r="C45" s="235"/>
      <c r="D45" s="235"/>
      <c r="E45" s="235" t="s">
        <v>12</v>
      </c>
      <c r="F45" s="235"/>
      <c r="G45" s="235" t="s">
        <v>12</v>
      </c>
      <c r="H45" s="235"/>
      <c r="I45" s="235"/>
      <c r="J45" s="235"/>
      <c r="K45" s="235"/>
      <c r="L45" s="278"/>
      <c r="M45" s="235"/>
      <c r="N45" s="235"/>
      <c r="O45" s="235"/>
      <c r="P45" s="235"/>
      <c r="Q45" s="234"/>
      <c r="R45" s="234"/>
      <c r="S45" s="234"/>
      <c r="T45" s="234"/>
      <c r="U45" s="234"/>
      <c r="V45" s="234"/>
      <c r="W45" s="234"/>
    </row>
    <row r="46" spans="1:23" s="2" customFormat="1" ht="15" customHeight="1">
      <c r="A46" s="206" t="s">
        <v>27</v>
      </c>
      <c r="B46" s="209">
        <v>3.7159651374907119E-3</v>
      </c>
      <c r="C46" s="235"/>
      <c r="D46" s="235"/>
      <c r="E46" s="235"/>
      <c r="F46" s="235"/>
      <c r="G46" s="235"/>
      <c r="H46" s="235"/>
      <c r="I46" s="235"/>
      <c r="J46" s="235"/>
      <c r="K46" s="235"/>
      <c r="L46" s="278"/>
      <c r="M46" s="235"/>
      <c r="N46" s="235"/>
      <c r="O46" s="235"/>
      <c r="P46" s="235"/>
      <c r="Q46" s="234"/>
      <c r="R46" s="234"/>
      <c r="S46" s="234"/>
      <c r="T46" s="234"/>
      <c r="U46" s="234"/>
      <c r="V46" s="234"/>
      <c r="W46" s="234"/>
    </row>
    <row r="47" spans="1:23" s="2" customFormat="1" ht="15" customHeight="1">
      <c r="A47" s="418">
        <v>45567</v>
      </c>
      <c r="B47" s="327" t="s">
        <v>30</v>
      </c>
      <c r="C47" s="235"/>
      <c r="D47" s="235"/>
      <c r="E47" s="235"/>
      <c r="F47" s="235"/>
      <c r="G47" s="235"/>
      <c r="H47" s="235"/>
      <c r="I47" s="235" t="s">
        <v>12</v>
      </c>
      <c r="J47" s="235"/>
      <c r="K47" s="235"/>
      <c r="L47" s="278"/>
      <c r="M47" s="235"/>
      <c r="N47" s="235"/>
      <c r="O47" s="235"/>
      <c r="P47" s="235"/>
      <c r="Q47" s="234"/>
      <c r="R47" s="234"/>
      <c r="S47" s="234"/>
      <c r="T47" s="234"/>
      <c r="U47" s="234"/>
      <c r="V47" s="234"/>
      <c r="W47" s="234"/>
    </row>
    <row r="48" spans="1:23" s="2" customFormat="1" ht="15" customHeight="1">
      <c r="A48" s="324" t="s">
        <v>287</v>
      </c>
      <c r="B48" s="327" t="s">
        <v>30</v>
      </c>
      <c r="C48" s="235"/>
      <c r="D48" s="235"/>
      <c r="E48" s="235"/>
      <c r="F48" s="235"/>
      <c r="G48" s="235"/>
      <c r="H48" s="235"/>
      <c r="I48" s="235"/>
      <c r="J48" s="235"/>
      <c r="K48" s="235"/>
      <c r="L48" s="278"/>
      <c r="M48" s="235"/>
      <c r="N48" s="235"/>
      <c r="O48" s="235"/>
      <c r="P48" s="235"/>
      <c r="Q48" s="234"/>
      <c r="R48" s="234"/>
      <c r="S48" s="234"/>
      <c r="T48" s="234"/>
      <c r="U48" s="234"/>
      <c r="V48" s="234"/>
      <c r="W48" s="234"/>
    </row>
    <row r="49" spans="1:23" s="2" customFormat="1" ht="15" customHeight="1">
      <c r="A49" s="322"/>
      <c r="C49" s="235"/>
      <c r="D49" s="235"/>
      <c r="E49" s="235"/>
      <c r="F49" s="235"/>
      <c r="G49" s="235"/>
      <c r="H49" s="235"/>
      <c r="I49" s="235"/>
      <c r="J49" s="235"/>
      <c r="K49" s="235"/>
      <c r="L49" s="278"/>
      <c r="M49" s="235"/>
      <c r="N49" s="235"/>
      <c r="O49" s="235"/>
      <c r="P49" s="235"/>
      <c r="Q49" s="234"/>
      <c r="R49" s="234"/>
      <c r="S49" s="234"/>
      <c r="T49" s="234"/>
      <c r="U49" s="234"/>
      <c r="V49" s="234"/>
      <c r="W49" s="234"/>
    </row>
    <row r="50" spans="1:23" s="2" customFormat="1" ht="15" customHeight="1">
      <c r="C50" s="235"/>
      <c r="D50" s="235"/>
      <c r="E50" s="235"/>
      <c r="F50" s="235"/>
      <c r="G50" s="235"/>
      <c r="H50" s="235"/>
      <c r="I50" s="235"/>
      <c r="J50" s="235"/>
      <c r="K50" s="235"/>
      <c r="L50" s="278"/>
      <c r="M50" s="235"/>
      <c r="N50" s="235"/>
      <c r="O50" s="235"/>
      <c r="P50" s="235"/>
      <c r="Q50" s="234"/>
      <c r="R50" s="234"/>
      <c r="S50" s="234"/>
      <c r="T50" s="234"/>
      <c r="U50" s="234"/>
      <c r="V50" s="234"/>
      <c r="W50" s="234"/>
    </row>
    <row r="51" spans="1:23" s="2" customFormat="1" ht="15" customHeight="1">
      <c r="C51" s="235"/>
      <c r="D51" s="235"/>
      <c r="E51" s="235"/>
      <c r="F51" s="235"/>
      <c r="G51" s="235"/>
      <c r="H51" s="235"/>
      <c r="I51" s="235"/>
      <c r="J51" s="235"/>
      <c r="K51" s="235"/>
      <c r="L51" s="278"/>
      <c r="M51" s="235"/>
      <c r="N51" s="235"/>
      <c r="O51" s="235"/>
      <c r="P51" s="235"/>
      <c r="Q51" s="234"/>
      <c r="R51" s="234"/>
      <c r="S51" s="234"/>
      <c r="T51" s="234"/>
      <c r="U51" s="234"/>
      <c r="V51" s="234"/>
      <c r="W51" s="234"/>
    </row>
    <row r="52" spans="1:23" s="2" customFormat="1" ht="15" customHeight="1">
      <c r="C52" s="235"/>
      <c r="D52" s="235"/>
      <c r="E52" s="235"/>
      <c r="F52" s="235"/>
      <c r="G52" s="235"/>
      <c r="H52" s="235"/>
      <c r="I52" s="235"/>
      <c r="J52" s="235"/>
      <c r="K52" s="235"/>
      <c r="L52" s="278"/>
      <c r="M52" s="235"/>
      <c r="N52" s="235"/>
      <c r="O52" s="235"/>
      <c r="P52" s="235"/>
      <c r="Q52" s="234"/>
      <c r="R52" s="234"/>
      <c r="S52" s="234"/>
      <c r="T52" s="234"/>
      <c r="U52" s="234"/>
      <c r="V52" s="234"/>
      <c r="W52" s="234"/>
    </row>
    <row r="53" spans="1:23" s="2" customFormat="1" ht="15" customHeight="1">
      <c r="D53" s="235"/>
      <c r="E53" s="235"/>
      <c r="F53" s="235"/>
      <c r="G53" s="235"/>
      <c r="H53" s="235"/>
      <c r="I53" s="235"/>
      <c r="J53" s="235"/>
      <c r="K53" s="235"/>
      <c r="Q53" s="234"/>
      <c r="R53" s="234"/>
      <c r="S53" s="234"/>
      <c r="T53" s="234"/>
      <c r="U53" s="234"/>
      <c r="V53" s="234"/>
      <c r="W53" s="234"/>
    </row>
    <row r="54" spans="1:23" s="2" customFormat="1" ht="15" customHeight="1">
      <c r="D54" s="235"/>
      <c r="E54" s="235"/>
      <c r="F54" s="235"/>
      <c r="G54" s="235"/>
      <c r="H54" s="235"/>
      <c r="I54" s="235"/>
      <c r="J54" s="235"/>
      <c r="K54" s="235"/>
      <c r="Q54" s="234"/>
      <c r="R54" s="234"/>
      <c r="S54" s="234"/>
      <c r="T54" s="234"/>
      <c r="U54" s="234"/>
      <c r="V54" s="234"/>
      <c r="W54" s="234"/>
    </row>
    <row r="55" spans="1:23" s="2" customFormat="1" ht="15" customHeight="1">
      <c r="D55" s="235"/>
      <c r="E55" s="235"/>
      <c r="F55" s="235"/>
      <c r="G55" s="235"/>
      <c r="H55" s="235"/>
      <c r="I55" s="235"/>
      <c r="J55" s="235"/>
      <c r="K55" s="235"/>
      <c r="Q55" s="234"/>
      <c r="R55" s="234"/>
      <c r="S55" s="234"/>
      <c r="T55" s="234"/>
      <c r="U55" s="234"/>
      <c r="V55" s="234"/>
      <c r="W55" s="234"/>
    </row>
    <row r="56" spans="1:23" s="2" customFormat="1" ht="15" customHeight="1">
      <c r="D56" s="235"/>
      <c r="E56" s="235"/>
      <c r="F56" s="235"/>
      <c r="G56" s="235"/>
      <c r="H56" s="235"/>
      <c r="I56" s="235"/>
      <c r="J56" s="235"/>
      <c r="K56" s="235"/>
      <c r="Q56" s="234"/>
      <c r="R56" s="234"/>
      <c r="S56" s="234"/>
      <c r="T56" s="234"/>
      <c r="U56" s="234"/>
      <c r="V56" s="234"/>
      <c r="W56" s="234"/>
    </row>
    <row r="57" spans="1:23" s="2" customFormat="1" ht="15" customHeight="1">
      <c r="D57" s="235"/>
      <c r="E57" s="235"/>
      <c r="F57" s="235"/>
      <c r="G57" s="235"/>
      <c r="H57" s="235"/>
      <c r="I57" s="235"/>
      <c r="J57" s="235"/>
      <c r="K57" s="235"/>
      <c r="Q57" s="234"/>
      <c r="R57" s="234"/>
      <c r="S57" s="234"/>
      <c r="T57" s="234"/>
      <c r="U57" s="234"/>
      <c r="V57" s="234"/>
      <c r="W57" s="234"/>
    </row>
    <row r="58" spans="1:23" s="2" customFormat="1" ht="15" customHeight="1">
      <c r="D58" s="235"/>
      <c r="E58" s="235"/>
      <c r="F58" s="235"/>
      <c r="G58" s="235"/>
      <c r="H58" s="235"/>
      <c r="I58" s="235"/>
      <c r="J58" s="235"/>
      <c r="K58" s="235"/>
      <c r="Q58" s="234"/>
      <c r="R58" s="234"/>
      <c r="S58" s="234"/>
      <c r="T58" s="234"/>
      <c r="U58" s="234"/>
      <c r="V58" s="234"/>
      <c r="W58" s="234"/>
    </row>
    <row r="59" spans="1:23" s="2" customFormat="1" ht="15" customHeight="1">
      <c r="D59" s="235"/>
      <c r="E59" s="235"/>
      <c r="F59" s="235"/>
      <c r="G59" s="235"/>
      <c r="H59" s="235"/>
      <c r="I59" s="235"/>
      <c r="J59" s="235"/>
      <c r="K59" s="235"/>
      <c r="Q59" s="234"/>
      <c r="R59" s="234"/>
      <c r="S59" s="234"/>
      <c r="T59" s="234"/>
      <c r="U59" s="234"/>
      <c r="V59" s="234"/>
      <c r="W59" s="234"/>
    </row>
    <row r="60" spans="1:23" s="2" customFormat="1" ht="15" customHeight="1">
      <c r="D60" s="235"/>
      <c r="E60" s="235"/>
      <c r="F60" s="235"/>
      <c r="G60" s="235"/>
      <c r="H60" s="235"/>
      <c r="I60" s="235"/>
      <c r="J60" s="235"/>
      <c r="K60" s="235"/>
      <c r="Q60" s="234"/>
      <c r="R60" s="234"/>
      <c r="S60" s="234"/>
      <c r="T60" s="234"/>
      <c r="U60" s="234"/>
      <c r="V60" s="234"/>
      <c r="W60" s="234"/>
    </row>
    <row r="61" spans="1:23" s="2" customFormat="1" ht="15" customHeight="1">
      <c r="D61" s="235"/>
      <c r="E61" s="235"/>
      <c r="F61" s="235"/>
      <c r="G61" s="235"/>
      <c r="H61" s="235"/>
      <c r="I61" s="235"/>
      <c r="J61" s="235"/>
      <c r="K61" s="235"/>
      <c r="Q61" s="234"/>
      <c r="R61" s="234"/>
      <c r="S61" s="234"/>
      <c r="T61" s="234"/>
      <c r="U61" s="234"/>
      <c r="V61" s="234"/>
      <c r="W61" s="234"/>
    </row>
    <row r="62" spans="1:23" s="2" customFormat="1" ht="15" customHeight="1">
      <c r="D62" s="235"/>
      <c r="E62" s="235"/>
      <c r="F62" s="235"/>
      <c r="G62" s="235"/>
      <c r="H62" s="235"/>
      <c r="I62" s="235"/>
      <c r="J62" s="235"/>
      <c r="K62" s="235"/>
      <c r="Q62" s="234"/>
      <c r="R62" s="234"/>
      <c r="S62" s="234"/>
      <c r="T62" s="234"/>
      <c r="U62" s="234"/>
      <c r="V62" s="234"/>
      <c r="W62" s="234"/>
    </row>
    <row r="63" spans="1:23" s="2" customFormat="1" ht="15" customHeight="1">
      <c r="D63" s="235"/>
      <c r="E63" s="235"/>
      <c r="F63" s="235"/>
      <c r="G63" s="235"/>
      <c r="H63" s="235"/>
      <c r="I63" s="235"/>
      <c r="J63" s="235"/>
      <c r="K63" s="235"/>
      <c r="Q63" s="234"/>
      <c r="R63" s="234"/>
      <c r="S63" s="234"/>
      <c r="T63" s="234"/>
      <c r="U63" s="234"/>
      <c r="V63" s="234"/>
      <c r="W63" s="234"/>
    </row>
    <row r="64" spans="1:23" s="2" customFormat="1" ht="15" customHeight="1">
      <c r="D64" s="235"/>
      <c r="E64" s="235"/>
      <c r="F64" s="235"/>
      <c r="G64" s="235"/>
      <c r="H64" s="235"/>
      <c r="I64" s="235"/>
      <c r="J64" s="235"/>
      <c r="K64" s="235"/>
      <c r="Q64" s="234"/>
      <c r="R64" s="234"/>
      <c r="S64" s="234"/>
      <c r="T64" s="234"/>
      <c r="U64" s="234"/>
      <c r="V64" s="234"/>
      <c r="W64" s="234"/>
    </row>
    <row r="65" spans="4:23" s="2" customFormat="1" ht="15" customHeight="1">
      <c r="D65" s="235"/>
      <c r="E65" s="235"/>
      <c r="F65" s="235"/>
      <c r="G65" s="235"/>
      <c r="H65" s="235"/>
      <c r="I65" s="235"/>
      <c r="J65" s="235"/>
      <c r="K65" s="235"/>
      <c r="Q65" s="234"/>
      <c r="R65" s="234"/>
      <c r="S65" s="234"/>
      <c r="T65" s="234"/>
      <c r="U65" s="234"/>
      <c r="V65" s="234"/>
      <c r="W65" s="234"/>
    </row>
    <row r="66" spans="4:23" s="2" customFormat="1" ht="15" customHeight="1">
      <c r="D66" s="235"/>
      <c r="E66" s="235"/>
      <c r="F66" s="235"/>
      <c r="G66" s="235"/>
      <c r="H66" s="235"/>
      <c r="I66" s="235"/>
      <c r="J66" s="235"/>
      <c r="K66" s="235"/>
      <c r="Q66" s="234"/>
      <c r="R66" s="234"/>
      <c r="S66" s="234"/>
      <c r="T66" s="234"/>
      <c r="U66" s="234"/>
      <c r="V66" s="234"/>
      <c r="W66" s="234"/>
    </row>
    <row r="67" spans="4:23" s="2" customFormat="1" ht="15" customHeight="1">
      <c r="D67" s="235"/>
      <c r="E67" s="235"/>
      <c r="F67" s="235"/>
      <c r="G67" s="235"/>
      <c r="H67" s="235"/>
      <c r="I67" s="235"/>
      <c r="J67" s="235"/>
      <c r="K67" s="235"/>
      <c r="Q67" s="234"/>
      <c r="R67" s="234"/>
      <c r="S67" s="234"/>
      <c r="T67" s="234"/>
      <c r="U67" s="234"/>
      <c r="V67" s="234"/>
      <c r="W67" s="234"/>
    </row>
    <row r="68" spans="4:23" s="2" customFormat="1" ht="15" customHeight="1">
      <c r="D68" s="235"/>
      <c r="E68" s="235"/>
      <c r="F68" s="235"/>
      <c r="G68" s="235"/>
      <c r="H68" s="235"/>
      <c r="I68" s="235"/>
      <c r="J68" s="235"/>
      <c r="K68" s="235"/>
      <c r="Q68" s="234"/>
      <c r="R68" s="234"/>
      <c r="S68" s="234"/>
      <c r="T68" s="234"/>
      <c r="U68" s="234"/>
      <c r="V68" s="234"/>
      <c r="W68" s="234"/>
    </row>
    <row r="69" spans="4:23" s="2" customFormat="1" ht="15" customHeight="1">
      <c r="D69" s="235"/>
      <c r="E69" s="235"/>
      <c r="F69" s="235"/>
      <c r="G69" s="235"/>
      <c r="H69" s="235"/>
      <c r="I69" s="235"/>
      <c r="J69" s="235"/>
      <c r="K69" s="235"/>
      <c r="Q69" s="234"/>
      <c r="R69" s="234"/>
      <c r="S69" s="234"/>
      <c r="T69" s="234"/>
      <c r="U69" s="234"/>
      <c r="V69" s="234"/>
      <c r="W69" s="234"/>
    </row>
    <row r="70" spans="4:23" s="2" customFormat="1" ht="15" customHeight="1">
      <c r="D70" s="235"/>
      <c r="E70" s="235"/>
      <c r="F70" s="235"/>
      <c r="G70" s="235"/>
      <c r="H70" s="235"/>
      <c r="I70" s="235"/>
      <c r="J70" s="235"/>
      <c r="K70" s="235"/>
      <c r="Q70" s="234"/>
      <c r="R70" s="234"/>
      <c r="S70" s="234"/>
      <c r="T70" s="234"/>
      <c r="U70" s="234"/>
      <c r="V70" s="234"/>
      <c r="W70" s="234"/>
    </row>
    <row r="71" spans="4:23" s="2" customFormat="1" ht="15" customHeight="1">
      <c r="D71" s="235"/>
      <c r="E71" s="235"/>
      <c r="F71" s="235"/>
      <c r="G71" s="235"/>
      <c r="H71" s="235"/>
      <c r="I71" s="235"/>
      <c r="J71" s="235"/>
      <c r="K71" s="235"/>
      <c r="Q71" s="234"/>
      <c r="R71" s="234"/>
      <c r="S71" s="234"/>
      <c r="T71" s="234"/>
      <c r="U71" s="234"/>
      <c r="V71" s="234"/>
      <c r="W71" s="234"/>
    </row>
    <row r="72" spans="4:23" s="2" customFormat="1" ht="15" customHeight="1">
      <c r="D72" s="235"/>
      <c r="E72" s="235"/>
      <c r="F72" s="235"/>
      <c r="G72" s="235"/>
      <c r="H72" s="235"/>
      <c r="I72" s="235"/>
      <c r="J72" s="235"/>
      <c r="K72" s="235"/>
      <c r="Q72" s="234"/>
      <c r="R72" s="234"/>
      <c r="S72" s="234"/>
      <c r="T72" s="234"/>
      <c r="U72" s="234"/>
      <c r="V72" s="234"/>
      <c r="W72" s="234"/>
    </row>
    <row r="73" spans="4:23" s="2" customFormat="1" ht="15" customHeight="1">
      <c r="D73" s="235"/>
      <c r="E73" s="235"/>
      <c r="F73" s="235"/>
      <c r="G73" s="235"/>
      <c r="H73" s="235"/>
      <c r="I73" s="235"/>
      <c r="J73" s="235"/>
      <c r="K73" s="235"/>
      <c r="Q73" s="234"/>
      <c r="R73" s="234"/>
      <c r="S73" s="234"/>
      <c r="T73" s="234"/>
      <c r="U73" s="234"/>
      <c r="V73" s="234"/>
      <c r="W73" s="234"/>
    </row>
    <row r="74" spans="4:23" s="2" customFormat="1" ht="15" customHeight="1">
      <c r="D74" s="235"/>
      <c r="E74" s="235"/>
      <c r="F74" s="235"/>
      <c r="G74" s="235"/>
      <c r="H74" s="235"/>
      <c r="I74" s="235"/>
      <c r="J74" s="235"/>
      <c r="K74" s="235"/>
      <c r="Q74" s="234"/>
      <c r="R74" s="234"/>
      <c r="S74" s="234"/>
      <c r="T74" s="234"/>
      <c r="U74" s="234"/>
      <c r="V74" s="234"/>
      <c r="W74" s="234"/>
    </row>
    <row r="75" spans="4:23" s="2" customFormat="1" ht="15" customHeight="1">
      <c r="D75" s="235"/>
      <c r="E75" s="235"/>
      <c r="F75" s="235"/>
      <c r="G75" s="235"/>
      <c r="H75" s="235"/>
      <c r="I75" s="235"/>
      <c r="J75" s="235"/>
      <c r="K75" s="235"/>
      <c r="Q75" s="234"/>
      <c r="R75" s="234"/>
      <c r="S75" s="234"/>
      <c r="T75" s="234"/>
      <c r="U75" s="234"/>
      <c r="V75" s="234"/>
      <c r="W75" s="234"/>
    </row>
    <row r="76" spans="4:23" s="2" customFormat="1" ht="15" customHeight="1">
      <c r="D76" s="235"/>
      <c r="E76" s="235"/>
      <c r="F76" s="235"/>
      <c r="G76" s="235"/>
      <c r="H76" s="235"/>
      <c r="I76" s="235"/>
      <c r="J76" s="235"/>
      <c r="K76" s="235"/>
      <c r="Q76" s="234"/>
      <c r="R76" s="234"/>
      <c r="S76" s="234"/>
      <c r="T76" s="234"/>
      <c r="U76" s="234"/>
      <c r="V76" s="234"/>
      <c r="W76" s="234"/>
    </row>
    <row r="77" spans="4:23" s="2" customFormat="1" ht="15" customHeight="1">
      <c r="D77" s="235"/>
      <c r="E77" s="235"/>
      <c r="F77" s="235"/>
      <c r="G77" s="235"/>
      <c r="H77" s="235"/>
      <c r="I77" s="235"/>
      <c r="J77" s="235"/>
      <c r="K77" s="235"/>
      <c r="Q77" s="234"/>
      <c r="R77" s="234"/>
      <c r="S77" s="234"/>
      <c r="T77" s="234"/>
      <c r="U77" s="234"/>
      <c r="V77" s="234"/>
      <c r="W77" s="234"/>
    </row>
    <row r="78" spans="4:23" s="2" customFormat="1" ht="15" customHeight="1">
      <c r="D78" s="235"/>
      <c r="E78" s="235"/>
      <c r="F78" s="235"/>
      <c r="G78" s="235"/>
      <c r="H78" s="235"/>
      <c r="I78" s="235"/>
      <c r="J78" s="235"/>
      <c r="K78" s="235"/>
      <c r="Q78" s="234"/>
      <c r="R78" s="234"/>
      <c r="S78" s="234"/>
      <c r="T78" s="234"/>
      <c r="U78" s="234"/>
      <c r="V78" s="234"/>
      <c r="W78" s="234"/>
    </row>
    <row r="79" spans="4:23" s="2" customFormat="1" ht="15" customHeight="1">
      <c r="D79" s="235"/>
      <c r="E79" s="235"/>
      <c r="F79" s="235"/>
      <c r="G79" s="235"/>
      <c r="H79" s="235"/>
      <c r="I79" s="235"/>
      <c r="J79" s="235"/>
      <c r="K79" s="235"/>
      <c r="Q79" s="234"/>
      <c r="R79" s="234"/>
      <c r="S79" s="234"/>
      <c r="T79" s="234"/>
      <c r="U79" s="234"/>
      <c r="V79" s="234"/>
      <c r="W79" s="234"/>
    </row>
    <row r="80" spans="4:23" s="2" customFormat="1" ht="15" customHeight="1">
      <c r="D80" s="235"/>
      <c r="E80" s="235"/>
      <c r="F80" s="235"/>
      <c r="G80" s="235"/>
      <c r="H80" s="235"/>
      <c r="I80" s="235"/>
      <c r="J80" s="235"/>
      <c r="K80" s="235"/>
      <c r="Q80" s="234"/>
      <c r="R80" s="234"/>
      <c r="S80" s="234"/>
      <c r="T80" s="234"/>
      <c r="U80" s="234"/>
      <c r="V80" s="234"/>
      <c r="W80" s="234"/>
    </row>
    <row r="81" spans="4:23" s="2" customFormat="1" ht="15" customHeight="1">
      <c r="D81" s="235"/>
      <c r="E81" s="235"/>
      <c r="F81" s="235"/>
      <c r="G81" s="235"/>
      <c r="H81" s="235"/>
      <c r="I81" s="235"/>
      <c r="J81" s="235"/>
      <c r="K81" s="235"/>
      <c r="Q81" s="234"/>
      <c r="R81" s="234"/>
      <c r="S81" s="234"/>
      <c r="T81" s="234"/>
      <c r="U81" s="234"/>
      <c r="V81" s="234"/>
      <c r="W81" s="234"/>
    </row>
    <row r="82" spans="4:23" s="2" customFormat="1" ht="15" customHeight="1">
      <c r="D82" s="235"/>
      <c r="E82" s="235"/>
      <c r="F82" s="235"/>
      <c r="G82" s="235"/>
      <c r="H82" s="235"/>
      <c r="I82" s="235"/>
      <c r="J82" s="235"/>
      <c r="K82" s="235"/>
      <c r="Q82" s="234"/>
      <c r="R82" s="234"/>
      <c r="S82" s="234"/>
      <c r="T82" s="234"/>
      <c r="U82" s="234"/>
      <c r="V82" s="234"/>
      <c r="W82" s="234"/>
    </row>
    <row r="83" spans="4:23" s="2" customFormat="1" ht="15" customHeight="1">
      <c r="D83" s="235"/>
      <c r="E83" s="235"/>
      <c r="F83" s="235"/>
      <c r="G83" s="235"/>
      <c r="H83" s="235"/>
      <c r="I83" s="235"/>
      <c r="J83" s="235"/>
      <c r="K83" s="235"/>
      <c r="Q83" s="234"/>
      <c r="R83" s="234"/>
      <c r="S83" s="234"/>
      <c r="T83" s="234"/>
      <c r="U83" s="234"/>
      <c r="V83" s="234"/>
      <c r="W83" s="234"/>
    </row>
    <row r="84" spans="4:23" s="2" customFormat="1" ht="15" customHeight="1">
      <c r="D84" s="235"/>
      <c r="E84" s="235"/>
      <c r="F84" s="235"/>
      <c r="G84" s="235"/>
      <c r="H84" s="235"/>
      <c r="I84" s="235"/>
      <c r="J84" s="235"/>
      <c r="K84" s="235"/>
      <c r="Q84" s="234"/>
      <c r="R84" s="234"/>
      <c r="S84" s="234"/>
      <c r="T84" s="234"/>
      <c r="U84" s="234"/>
      <c r="V84" s="234"/>
      <c r="W84" s="234"/>
    </row>
    <row r="85" spans="4:23" s="2" customFormat="1" ht="15" customHeight="1">
      <c r="D85" s="235"/>
      <c r="E85" s="235"/>
      <c r="F85" s="235"/>
      <c r="G85" s="235"/>
      <c r="H85" s="235"/>
      <c r="I85" s="235"/>
      <c r="J85" s="235"/>
      <c r="K85" s="235"/>
      <c r="Q85" s="234"/>
      <c r="R85" s="234"/>
      <c r="S85" s="234"/>
      <c r="T85" s="234"/>
      <c r="U85" s="234"/>
      <c r="V85" s="234"/>
      <c r="W85" s="234"/>
    </row>
    <row r="86" spans="4:23" s="2" customFormat="1" ht="15" customHeight="1">
      <c r="D86" s="235"/>
      <c r="E86" s="235"/>
      <c r="F86" s="235"/>
      <c r="G86" s="235"/>
      <c r="H86" s="235"/>
      <c r="I86" s="235"/>
      <c r="J86" s="235"/>
      <c r="K86" s="235"/>
      <c r="Q86" s="234"/>
      <c r="R86" s="234"/>
      <c r="S86" s="234"/>
      <c r="T86" s="234"/>
      <c r="U86" s="234"/>
      <c r="V86" s="234"/>
      <c r="W86" s="234"/>
    </row>
    <row r="87" spans="4:23" s="2" customFormat="1" ht="15" customHeight="1">
      <c r="D87" s="235"/>
      <c r="E87" s="235"/>
      <c r="F87" s="235"/>
      <c r="G87" s="235"/>
      <c r="H87" s="235"/>
      <c r="I87" s="235"/>
      <c r="J87" s="235"/>
      <c r="K87" s="235"/>
      <c r="Q87" s="234"/>
      <c r="R87" s="234"/>
      <c r="S87" s="234"/>
      <c r="T87" s="234"/>
      <c r="U87" s="234"/>
      <c r="V87" s="234"/>
      <c r="W87" s="234"/>
    </row>
    <row r="88" spans="4:23" s="2" customFormat="1" ht="15" customHeight="1">
      <c r="D88" s="235"/>
      <c r="E88" s="235"/>
      <c r="F88" s="235"/>
      <c r="G88" s="235"/>
      <c r="H88" s="235"/>
      <c r="I88" s="235"/>
      <c r="J88" s="235"/>
      <c r="K88" s="235"/>
      <c r="Q88" s="234"/>
      <c r="R88" s="234"/>
      <c r="S88" s="234"/>
      <c r="T88" s="234"/>
      <c r="U88" s="234"/>
      <c r="V88" s="234"/>
      <c r="W88" s="234"/>
    </row>
    <row r="89" spans="4:23" s="2" customFormat="1" ht="15" customHeight="1">
      <c r="D89" s="235"/>
      <c r="E89" s="235"/>
      <c r="F89" s="235"/>
      <c r="G89" s="235"/>
      <c r="H89" s="235"/>
      <c r="I89" s="235"/>
      <c r="J89" s="235"/>
      <c r="K89" s="235"/>
      <c r="Q89" s="234"/>
      <c r="R89" s="234"/>
      <c r="S89" s="234"/>
      <c r="T89" s="234"/>
      <c r="U89" s="234"/>
      <c r="V89" s="234"/>
      <c r="W89" s="234"/>
    </row>
    <row r="90" spans="4:23" s="2" customFormat="1" ht="15" customHeight="1">
      <c r="D90" s="235"/>
      <c r="E90" s="235"/>
      <c r="F90" s="235"/>
      <c r="G90" s="235"/>
      <c r="H90" s="235"/>
      <c r="I90" s="235"/>
      <c r="J90" s="235"/>
      <c r="K90" s="235"/>
      <c r="Q90" s="234"/>
      <c r="R90" s="234"/>
      <c r="S90" s="234"/>
      <c r="T90" s="234"/>
      <c r="U90" s="234"/>
      <c r="V90" s="234"/>
      <c r="W90" s="234"/>
    </row>
    <row r="91" spans="4:23" s="2" customFormat="1" ht="15" customHeight="1">
      <c r="D91" s="235"/>
      <c r="E91" s="235"/>
      <c r="F91" s="235"/>
      <c r="G91" s="235"/>
      <c r="H91" s="235"/>
      <c r="I91" s="235"/>
      <c r="J91" s="235"/>
      <c r="K91" s="235"/>
      <c r="Q91" s="234"/>
      <c r="R91" s="234"/>
      <c r="S91" s="234"/>
      <c r="T91" s="234"/>
      <c r="U91" s="234"/>
      <c r="V91" s="234"/>
      <c r="W91" s="234"/>
    </row>
    <row r="92" spans="4:23" s="2" customFormat="1" ht="15" customHeight="1">
      <c r="D92" s="235"/>
      <c r="E92" s="235"/>
      <c r="F92" s="235"/>
      <c r="G92" s="235"/>
      <c r="H92" s="235"/>
      <c r="I92" s="235"/>
      <c r="J92" s="235"/>
      <c r="K92" s="235"/>
      <c r="Q92" s="234"/>
      <c r="R92" s="234"/>
      <c r="S92" s="234"/>
      <c r="T92" s="234"/>
      <c r="U92" s="234"/>
      <c r="V92" s="234"/>
      <c r="W92" s="234"/>
    </row>
    <row r="93" spans="4:23" s="2" customFormat="1" ht="15" customHeight="1">
      <c r="D93" s="235"/>
      <c r="E93" s="235"/>
      <c r="F93" s="235"/>
      <c r="G93" s="235"/>
      <c r="H93" s="235"/>
      <c r="I93" s="235"/>
      <c r="J93" s="235"/>
      <c r="K93" s="235"/>
      <c r="Q93" s="234"/>
      <c r="R93" s="234"/>
      <c r="S93" s="234"/>
      <c r="T93" s="234"/>
      <c r="U93" s="234"/>
      <c r="V93" s="234"/>
      <c r="W93" s="234"/>
    </row>
    <row r="94" spans="4:23" s="2" customFormat="1" ht="15" customHeight="1">
      <c r="D94" s="235"/>
      <c r="E94" s="235"/>
      <c r="F94" s="235"/>
      <c r="G94" s="235"/>
      <c r="H94" s="235"/>
      <c r="I94" s="235"/>
      <c r="J94" s="235"/>
      <c r="K94" s="235"/>
      <c r="Q94" s="234"/>
      <c r="R94" s="234"/>
      <c r="S94" s="234"/>
      <c r="T94" s="234"/>
      <c r="U94" s="234"/>
      <c r="V94" s="234"/>
      <c r="W94" s="234"/>
    </row>
    <row r="95" spans="4:23" s="2" customFormat="1" ht="15" customHeight="1">
      <c r="D95" s="235"/>
      <c r="E95" s="235"/>
      <c r="F95" s="235"/>
      <c r="G95" s="235"/>
      <c r="H95" s="235"/>
      <c r="I95" s="235"/>
      <c r="J95" s="235"/>
      <c r="K95" s="235"/>
      <c r="Q95" s="234"/>
      <c r="R95" s="234"/>
      <c r="S95" s="234"/>
      <c r="T95" s="234"/>
      <c r="U95" s="234"/>
      <c r="V95" s="234"/>
      <c r="W95" s="234"/>
    </row>
    <row r="96" spans="4:23" s="2" customFormat="1" ht="15" customHeight="1">
      <c r="D96" s="235"/>
      <c r="E96" s="235"/>
      <c r="F96" s="235"/>
      <c r="G96" s="235"/>
      <c r="H96" s="235"/>
      <c r="I96" s="235"/>
      <c r="J96" s="235"/>
      <c r="K96" s="235"/>
      <c r="Q96" s="234"/>
      <c r="R96" s="234"/>
      <c r="S96" s="234"/>
      <c r="T96" s="234"/>
      <c r="U96" s="234"/>
      <c r="V96" s="234"/>
      <c r="W96" s="234"/>
    </row>
    <row r="97" spans="1:23" s="2" customFormat="1" ht="15" customHeight="1">
      <c r="A97" s="2" t="s">
        <v>12</v>
      </c>
      <c r="D97" s="235"/>
      <c r="E97" s="235"/>
      <c r="F97" s="235"/>
      <c r="G97" s="235"/>
      <c r="H97" s="235"/>
      <c r="I97" s="235"/>
      <c r="J97" s="235"/>
      <c r="K97" s="235"/>
      <c r="Q97" s="234"/>
      <c r="R97" s="234"/>
      <c r="S97" s="234"/>
      <c r="T97" s="234"/>
      <c r="U97" s="234"/>
      <c r="V97" s="234"/>
      <c r="W97" s="234"/>
    </row>
    <row r="98" spans="1:23" s="2" customFormat="1" ht="15" customHeight="1">
      <c r="D98" s="235"/>
      <c r="E98" s="235"/>
      <c r="F98" s="235"/>
      <c r="G98" s="235"/>
      <c r="H98" s="235"/>
      <c r="I98" s="235"/>
      <c r="J98" s="235"/>
      <c r="K98" s="235"/>
      <c r="Q98" s="234"/>
      <c r="R98" s="234"/>
      <c r="S98" s="234"/>
      <c r="T98" s="234"/>
      <c r="U98" s="234"/>
      <c r="V98" s="234"/>
      <c r="W98" s="234"/>
    </row>
    <row r="99" spans="1:23" s="2" customFormat="1" ht="15" customHeight="1">
      <c r="D99" s="235"/>
      <c r="E99" s="235"/>
      <c r="F99" s="235"/>
      <c r="G99" s="235"/>
      <c r="H99" s="235"/>
      <c r="I99" s="235"/>
      <c r="J99" s="235"/>
      <c r="K99" s="235"/>
      <c r="Q99" s="234"/>
      <c r="R99" s="234"/>
      <c r="S99" s="234"/>
      <c r="T99" s="234"/>
      <c r="U99" s="234"/>
      <c r="V99" s="234"/>
      <c r="W99" s="234"/>
    </row>
    <row r="100" spans="1:23" s="2" customFormat="1" ht="15" customHeight="1">
      <c r="D100" s="235"/>
      <c r="E100" s="235"/>
      <c r="F100" s="235"/>
      <c r="G100" s="235"/>
      <c r="H100" s="235"/>
      <c r="I100" s="235"/>
      <c r="J100" s="235"/>
      <c r="K100" s="235"/>
      <c r="Q100" s="234"/>
      <c r="R100" s="234"/>
      <c r="S100" s="234"/>
      <c r="T100" s="234"/>
      <c r="U100" s="234"/>
      <c r="V100" s="234"/>
      <c r="W100" s="234"/>
    </row>
    <row r="101" spans="1:23" s="2" customFormat="1" ht="15" customHeight="1">
      <c r="D101" s="235"/>
      <c r="E101" s="235"/>
      <c r="F101" s="235"/>
      <c r="G101" s="235"/>
      <c r="H101" s="235"/>
      <c r="I101" s="235"/>
      <c r="J101" s="235"/>
      <c r="K101" s="235"/>
      <c r="Q101" s="234"/>
      <c r="R101" s="234"/>
      <c r="S101" s="234"/>
      <c r="T101" s="234"/>
      <c r="U101" s="234"/>
      <c r="V101" s="234"/>
      <c r="W101" s="234"/>
    </row>
    <row r="102" spans="1:23" s="2" customFormat="1" ht="15" customHeight="1">
      <c r="D102" s="235"/>
      <c r="E102" s="235"/>
      <c r="F102" s="235"/>
      <c r="G102" s="235"/>
      <c r="H102" s="235"/>
      <c r="I102" s="235"/>
      <c r="J102" s="235"/>
      <c r="K102" s="235"/>
      <c r="Q102" s="234"/>
      <c r="R102" s="234"/>
      <c r="S102" s="234"/>
      <c r="T102" s="234"/>
      <c r="U102" s="234"/>
      <c r="V102" s="234"/>
      <c r="W102" s="234"/>
    </row>
    <row r="103" spans="1:23" s="2" customFormat="1" ht="15" customHeight="1">
      <c r="D103" s="235"/>
      <c r="E103" s="235"/>
      <c r="F103" s="235"/>
      <c r="G103" s="235"/>
      <c r="H103" s="235"/>
      <c r="I103" s="235"/>
      <c r="J103" s="235"/>
      <c r="K103" s="235"/>
      <c r="Q103" s="234"/>
      <c r="R103" s="234"/>
      <c r="S103" s="234"/>
      <c r="T103" s="234"/>
      <c r="U103" s="234"/>
      <c r="V103" s="234"/>
      <c r="W103" s="234"/>
    </row>
    <row r="104" spans="1:23" s="2" customFormat="1" ht="15" customHeight="1">
      <c r="D104" s="235"/>
      <c r="E104" s="235"/>
      <c r="F104" s="235"/>
      <c r="G104" s="235"/>
      <c r="H104" s="235"/>
      <c r="I104" s="235"/>
      <c r="J104" s="235"/>
      <c r="K104" s="235"/>
      <c r="Q104" s="234"/>
      <c r="R104" s="234"/>
      <c r="S104" s="234"/>
      <c r="T104" s="234"/>
      <c r="U104" s="234"/>
      <c r="V104" s="234"/>
      <c r="W104" s="234"/>
    </row>
    <row r="105" spans="1:23" s="2" customFormat="1" ht="15" customHeight="1">
      <c r="D105" s="235"/>
      <c r="E105" s="235"/>
      <c r="F105" s="235"/>
      <c r="G105" s="235"/>
      <c r="H105" s="235"/>
      <c r="I105" s="235"/>
      <c r="J105" s="235"/>
      <c r="K105" s="235"/>
      <c r="Q105" s="234"/>
      <c r="R105" s="234"/>
      <c r="S105" s="234"/>
      <c r="T105" s="234"/>
      <c r="U105" s="234"/>
      <c r="V105" s="234"/>
      <c r="W105" s="234"/>
    </row>
    <row r="106" spans="1:23" s="2" customFormat="1" ht="15" customHeight="1">
      <c r="D106" s="235"/>
      <c r="E106" s="235"/>
      <c r="F106" s="235"/>
      <c r="G106" s="235"/>
      <c r="H106" s="235"/>
      <c r="I106" s="235"/>
      <c r="J106" s="235"/>
      <c r="K106" s="235"/>
      <c r="Q106" s="234"/>
      <c r="R106" s="234"/>
      <c r="S106" s="234"/>
      <c r="T106" s="234"/>
      <c r="U106" s="234"/>
      <c r="V106" s="234"/>
      <c r="W106" s="234"/>
    </row>
    <row r="107" spans="1:23" s="2" customFormat="1" ht="15" customHeight="1">
      <c r="D107" s="235"/>
      <c r="E107" s="235"/>
      <c r="F107" s="235"/>
      <c r="G107" s="235"/>
      <c r="H107" s="235"/>
      <c r="I107" s="235"/>
      <c r="J107" s="235"/>
      <c r="K107" s="235"/>
      <c r="Q107" s="234"/>
      <c r="R107" s="234"/>
      <c r="S107" s="234"/>
      <c r="T107" s="234"/>
      <c r="U107" s="234"/>
      <c r="V107" s="234"/>
      <c r="W107" s="234"/>
    </row>
    <row r="108" spans="1:23" s="2" customFormat="1" ht="15" customHeight="1">
      <c r="D108" s="235"/>
      <c r="E108" s="235"/>
      <c r="F108" s="235"/>
      <c r="G108" s="235"/>
      <c r="H108" s="235"/>
      <c r="I108" s="235"/>
      <c r="J108" s="235"/>
      <c r="K108" s="235"/>
      <c r="Q108" s="234"/>
      <c r="R108" s="234"/>
      <c r="S108" s="234"/>
      <c r="T108" s="234"/>
      <c r="U108" s="234"/>
      <c r="V108" s="234"/>
      <c r="W108" s="234"/>
    </row>
    <row r="109" spans="1:23" s="2" customFormat="1" ht="15" customHeight="1">
      <c r="D109" s="235"/>
      <c r="E109" s="235"/>
      <c r="F109" s="235"/>
      <c r="G109" s="235"/>
      <c r="H109" s="235"/>
      <c r="I109" s="235"/>
      <c r="J109" s="235"/>
      <c r="K109" s="235"/>
      <c r="Q109" s="234"/>
      <c r="R109" s="234"/>
      <c r="S109" s="234"/>
      <c r="T109" s="234"/>
      <c r="U109" s="234"/>
      <c r="V109" s="234"/>
      <c r="W109" s="234"/>
    </row>
    <row r="110" spans="1:23" s="2" customFormat="1" ht="15" customHeight="1">
      <c r="D110" s="235"/>
      <c r="E110" s="235"/>
      <c r="F110" s="235"/>
      <c r="G110" s="235"/>
      <c r="H110" s="235"/>
      <c r="I110" s="235"/>
      <c r="J110" s="235"/>
      <c r="K110" s="235"/>
      <c r="Q110" s="234"/>
      <c r="R110" s="234"/>
      <c r="S110" s="234"/>
      <c r="T110" s="234"/>
      <c r="U110" s="234"/>
      <c r="V110" s="234"/>
      <c r="W110" s="234"/>
    </row>
    <row r="111" spans="1:23" s="2" customFormat="1" ht="15" customHeight="1">
      <c r="D111" s="235"/>
      <c r="E111" s="235"/>
      <c r="F111" s="235"/>
      <c r="G111" s="235"/>
      <c r="H111" s="235"/>
      <c r="I111" s="235"/>
      <c r="J111" s="235"/>
      <c r="K111" s="235"/>
      <c r="Q111" s="234"/>
      <c r="R111" s="234"/>
      <c r="S111" s="234"/>
      <c r="T111" s="234"/>
      <c r="U111" s="234"/>
      <c r="V111" s="234"/>
      <c r="W111" s="234"/>
    </row>
    <row r="112" spans="1:23" s="2" customFormat="1" ht="15" customHeight="1">
      <c r="D112" s="235"/>
      <c r="E112" s="235"/>
      <c r="F112" s="235"/>
      <c r="G112" s="235"/>
      <c r="H112" s="235"/>
      <c r="I112" s="235"/>
      <c r="J112" s="235"/>
      <c r="K112" s="235"/>
      <c r="Q112" s="234"/>
      <c r="R112" s="234"/>
      <c r="S112" s="234"/>
      <c r="T112" s="234"/>
      <c r="U112" s="234"/>
      <c r="V112" s="234"/>
      <c r="W112" s="234"/>
    </row>
    <row r="113" spans="4:23" s="2" customFormat="1" ht="15" customHeight="1">
      <c r="D113" s="235"/>
      <c r="E113" s="235"/>
      <c r="F113" s="235"/>
      <c r="G113" s="235"/>
      <c r="H113" s="235"/>
      <c r="I113" s="235"/>
      <c r="J113" s="235"/>
      <c r="K113" s="235"/>
      <c r="Q113" s="234"/>
      <c r="R113" s="234"/>
      <c r="S113" s="234"/>
      <c r="T113" s="234"/>
      <c r="U113" s="234"/>
      <c r="V113" s="234"/>
      <c r="W113" s="234"/>
    </row>
    <row r="114" spans="4:23" s="2" customFormat="1" ht="15" customHeight="1">
      <c r="D114" s="235"/>
      <c r="E114" s="235"/>
      <c r="F114" s="235"/>
      <c r="G114" s="235"/>
      <c r="H114" s="235"/>
      <c r="I114" s="235"/>
      <c r="J114" s="235"/>
      <c r="K114" s="235"/>
      <c r="Q114" s="234"/>
      <c r="R114" s="234"/>
      <c r="S114" s="234"/>
      <c r="T114" s="234"/>
      <c r="U114" s="234"/>
      <c r="V114" s="234"/>
      <c r="W114" s="234"/>
    </row>
    <row r="115" spans="4:23" s="2" customFormat="1" ht="15" customHeight="1">
      <c r="D115" s="235"/>
      <c r="E115" s="235"/>
      <c r="F115" s="235"/>
      <c r="G115" s="235"/>
      <c r="H115" s="235"/>
      <c r="I115" s="235"/>
      <c r="J115" s="235"/>
      <c r="K115" s="235"/>
      <c r="Q115" s="234"/>
      <c r="R115" s="234"/>
      <c r="S115" s="234"/>
      <c r="T115" s="234"/>
      <c r="U115" s="234"/>
      <c r="V115" s="234"/>
      <c r="W115" s="234"/>
    </row>
    <row r="116" spans="4:23" s="2" customFormat="1" ht="15" customHeight="1">
      <c r="D116" s="235"/>
      <c r="E116" s="235"/>
      <c r="F116" s="235"/>
      <c r="G116" s="235"/>
      <c r="H116" s="235"/>
      <c r="I116" s="235"/>
      <c r="J116" s="235"/>
      <c r="K116" s="235"/>
      <c r="Q116" s="234"/>
      <c r="R116" s="234"/>
      <c r="S116" s="234"/>
      <c r="T116" s="234"/>
      <c r="U116" s="234"/>
      <c r="V116" s="234"/>
      <c r="W116" s="234"/>
    </row>
    <row r="117" spans="4:23" s="2" customFormat="1" ht="15" customHeight="1">
      <c r="D117" s="235"/>
      <c r="E117" s="235"/>
      <c r="F117" s="235"/>
      <c r="G117" s="235"/>
      <c r="H117" s="235"/>
      <c r="I117" s="235"/>
      <c r="J117" s="235"/>
      <c r="K117" s="235"/>
      <c r="Q117" s="234"/>
      <c r="R117" s="234"/>
      <c r="S117" s="234"/>
      <c r="T117" s="234"/>
      <c r="U117" s="234"/>
      <c r="V117" s="234"/>
      <c r="W117" s="234"/>
    </row>
    <row r="118" spans="4:23" s="2" customFormat="1" ht="15" customHeight="1">
      <c r="D118" s="235"/>
      <c r="E118" s="235"/>
      <c r="F118" s="235"/>
      <c r="G118" s="235"/>
      <c r="H118" s="235"/>
      <c r="I118" s="235"/>
      <c r="J118" s="235"/>
      <c r="K118" s="235"/>
      <c r="Q118" s="234"/>
      <c r="R118" s="234"/>
      <c r="S118" s="234"/>
      <c r="T118" s="234"/>
      <c r="U118" s="234"/>
      <c r="V118" s="234"/>
      <c r="W118" s="234"/>
    </row>
    <row r="119" spans="4:23" s="2" customFormat="1" ht="15" customHeight="1">
      <c r="D119" s="235"/>
      <c r="E119" s="235"/>
      <c r="F119" s="235"/>
      <c r="G119" s="235"/>
      <c r="H119" s="235"/>
      <c r="I119" s="235"/>
      <c r="J119" s="235"/>
      <c r="K119" s="235"/>
      <c r="Q119" s="234"/>
      <c r="R119" s="234"/>
      <c r="S119" s="234"/>
      <c r="T119" s="234"/>
      <c r="U119" s="234"/>
      <c r="V119" s="234"/>
      <c r="W119" s="234"/>
    </row>
    <row r="120" spans="4:23" s="2" customFormat="1" ht="15" customHeight="1">
      <c r="D120" s="235"/>
      <c r="E120" s="235"/>
      <c r="F120" s="235"/>
      <c r="G120" s="235"/>
      <c r="H120" s="235"/>
      <c r="I120" s="235"/>
      <c r="J120" s="235"/>
      <c r="K120" s="235"/>
      <c r="Q120" s="234"/>
      <c r="R120" s="234"/>
      <c r="S120" s="234"/>
      <c r="T120" s="234"/>
      <c r="U120" s="234"/>
      <c r="V120" s="234"/>
      <c r="W120" s="234"/>
    </row>
    <row r="121" spans="4:23" s="2" customFormat="1" ht="15" customHeight="1">
      <c r="D121" s="235"/>
      <c r="E121" s="235"/>
      <c r="F121" s="235"/>
      <c r="G121" s="235"/>
      <c r="H121" s="235"/>
      <c r="I121" s="235"/>
      <c r="J121" s="235"/>
      <c r="K121" s="235"/>
      <c r="Q121" s="234"/>
      <c r="R121" s="234"/>
      <c r="S121" s="234"/>
      <c r="T121" s="234"/>
      <c r="U121" s="234"/>
      <c r="V121" s="234"/>
      <c r="W121" s="234"/>
    </row>
    <row r="122" spans="4:23" s="2" customFormat="1" ht="15" customHeight="1">
      <c r="D122" s="235"/>
      <c r="E122" s="235"/>
      <c r="F122" s="235"/>
      <c r="G122" s="235"/>
      <c r="H122" s="235"/>
      <c r="I122" s="235"/>
      <c r="J122" s="235"/>
      <c r="K122" s="235"/>
      <c r="Q122" s="234"/>
      <c r="R122" s="234"/>
      <c r="S122" s="234"/>
      <c r="T122" s="234"/>
      <c r="U122" s="234"/>
      <c r="V122" s="234"/>
      <c r="W122" s="234"/>
    </row>
    <row r="123" spans="4:23" s="2" customFormat="1" ht="15" customHeight="1">
      <c r="D123" s="235"/>
      <c r="E123" s="235"/>
      <c r="F123" s="235"/>
      <c r="G123" s="235"/>
      <c r="H123" s="235"/>
      <c r="I123" s="235"/>
      <c r="J123" s="235"/>
      <c r="K123" s="235"/>
      <c r="Q123" s="234"/>
      <c r="R123" s="234"/>
      <c r="S123" s="234"/>
      <c r="T123" s="234"/>
      <c r="U123" s="234"/>
      <c r="V123" s="234"/>
      <c r="W123" s="234"/>
    </row>
    <row r="124" spans="4:23" s="2" customFormat="1" ht="15" customHeight="1">
      <c r="D124" s="235"/>
      <c r="E124" s="235"/>
      <c r="F124" s="235"/>
      <c r="G124" s="235"/>
      <c r="H124" s="235"/>
      <c r="I124" s="235"/>
      <c r="J124" s="235"/>
      <c r="K124" s="235"/>
      <c r="Q124" s="234"/>
      <c r="R124" s="234"/>
      <c r="S124" s="234"/>
      <c r="T124" s="234"/>
      <c r="U124" s="234"/>
      <c r="V124" s="234"/>
      <c r="W124" s="234"/>
    </row>
    <row r="125" spans="4:23" s="2" customFormat="1" ht="15" customHeight="1">
      <c r="D125" s="235"/>
      <c r="E125" s="235"/>
      <c r="F125" s="235"/>
      <c r="G125" s="235"/>
      <c r="H125" s="235"/>
      <c r="I125" s="235"/>
      <c r="J125" s="235"/>
      <c r="K125" s="235"/>
      <c r="Q125" s="234"/>
      <c r="R125" s="234"/>
      <c r="S125" s="234"/>
      <c r="T125" s="234"/>
      <c r="U125" s="234"/>
      <c r="V125" s="234"/>
      <c r="W125" s="234"/>
    </row>
    <row r="126" spans="4:23" s="2" customFormat="1" ht="15" customHeight="1">
      <c r="D126" s="235"/>
      <c r="E126" s="235"/>
      <c r="F126" s="235"/>
      <c r="G126" s="235"/>
      <c r="H126" s="235"/>
      <c r="I126" s="235"/>
      <c r="J126" s="235"/>
      <c r="K126" s="235"/>
      <c r="Q126" s="234"/>
      <c r="R126" s="234"/>
      <c r="S126" s="234"/>
      <c r="T126" s="234"/>
      <c r="U126" s="234"/>
      <c r="V126" s="234"/>
      <c r="W126" s="234"/>
    </row>
    <row r="127" spans="4:23" s="2" customFormat="1" ht="15" customHeight="1">
      <c r="D127" s="235"/>
      <c r="E127" s="235"/>
      <c r="F127" s="235"/>
      <c r="G127" s="235"/>
      <c r="H127" s="235"/>
      <c r="I127" s="235"/>
      <c r="J127" s="235"/>
      <c r="K127" s="235"/>
      <c r="Q127" s="234"/>
      <c r="R127" s="234"/>
      <c r="S127" s="234"/>
      <c r="T127" s="234"/>
      <c r="U127" s="234"/>
      <c r="V127" s="234"/>
      <c r="W127" s="234"/>
    </row>
    <row r="128" spans="4:23" s="2" customFormat="1" ht="15" customHeight="1">
      <c r="D128" s="235"/>
      <c r="E128" s="235"/>
      <c r="F128" s="235"/>
      <c r="G128" s="235"/>
      <c r="H128" s="235"/>
      <c r="I128" s="235"/>
      <c r="J128" s="235"/>
      <c r="K128" s="235"/>
      <c r="Q128" s="234"/>
      <c r="R128" s="234"/>
      <c r="S128" s="234"/>
      <c r="T128" s="234"/>
      <c r="U128" s="234"/>
      <c r="V128" s="234"/>
      <c r="W128" s="234"/>
    </row>
    <row r="129" spans="4:23" s="2" customFormat="1" ht="15" customHeight="1">
      <c r="D129" s="235"/>
      <c r="E129" s="235"/>
      <c r="F129" s="235"/>
      <c r="G129" s="235"/>
      <c r="H129" s="235"/>
      <c r="I129" s="235"/>
      <c r="J129" s="235"/>
      <c r="K129" s="235"/>
      <c r="Q129" s="234"/>
      <c r="R129" s="234"/>
      <c r="S129" s="234"/>
      <c r="T129" s="234"/>
      <c r="U129" s="234"/>
      <c r="V129" s="234"/>
      <c r="W129" s="234"/>
    </row>
    <row r="130" spans="4:23" s="2" customFormat="1" ht="15" customHeight="1">
      <c r="D130" s="235"/>
      <c r="E130" s="235"/>
      <c r="F130" s="235"/>
      <c r="G130" s="235"/>
      <c r="H130" s="235"/>
      <c r="I130" s="235"/>
      <c r="J130" s="235"/>
      <c r="K130" s="235"/>
      <c r="Q130" s="234"/>
      <c r="R130" s="234"/>
      <c r="S130" s="234"/>
      <c r="T130" s="234"/>
      <c r="U130" s="234"/>
      <c r="V130" s="234"/>
      <c r="W130" s="234"/>
    </row>
    <row r="131" spans="4:23" s="2" customFormat="1" ht="15" customHeight="1">
      <c r="D131" s="235"/>
      <c r="E131" s="235"/>
      <c r="F131" s="235"/>
      <c r="G131" s="235"/>
      <c r="H131" s="235"/>
      <c r="I131" s="235"/>
      <c r="J131" s="235"/>
      <c r="K131" s="235"/>
      <c r="Q131" s="234"/>
      <c r="R131" s="234"/>
      <c r="S131" s="234"/>
      <c r="T131" s="234"/>
      <c r="U131" s="234"/>
      <c r="V131" s="234"/>
      <c r="W131" s="234"/>
    </row>
    <row r="132" spans="4:23" s="2" customFormat="1" ht="15" customHeight="1">
      <c r="D132" s="235"/>
      <c r="E132" s="235"/>
      <c r="F132" s="235"/>
      <c r="G132" s="235"/>
      <c r="H132" s="235"/>
      <c r="I132" s="235"/>
      <c r="J132" s="235"/>
      <c r="K132" s="235"/>
      <c r="Q132" s="234"/>
      <c r="R132" s="234"/>
      <c r="S132" s="234"/>
      <c r="T132" s="234"/>
      <c r="U132" s="234"/>
      <c r="V132" s="234"/>
      <c r="W132" s="234"/>
    </row>
    <row r="133" spans="4:23" s="2" customFormat="1" ht="15" customHeight="1">
      <c r="D133" s="235"/>
      <c r="E133" s="235"/>
      <c r="F133" s="235"/>
      <c r="G133" s="235"/>
      <c r="H133" s="235"/>
      <c r="I133" s="235"/>
      <c r="J133" s="235"/>
      <c r="K133" s="235"/>
      <c r="Q133" s="234"/>
      <c r="R133" s="234"/>
      <c r="S133" s="234"/>
      <c r="T133" s="234"/>
      <c r="U133" s="234"/>
      <c r="V133" s="234"/>
      <c r="W133" s="234"/>
    </row>
    <row r="134" spans="4:23" s="2" customFormat="1" ht="15" customHeight="1">
      <c r="D134" s="235"/>
      <c r="E134" s="235"/>
      <c r="F134" s="235"/>
      <c r="G134" s="235"/>
      <c r="H134" s="235"/>
      <c r="I134" s="235"/>
      <c r="J134" s="235"/>
      <c r="K134" s="235"/>
      <c r="Q134" s="234"/>
      <c r="R134" s="234"/>
      <c r="S134" s="234"/>
      <c r="T134" s="234"/>
      <c r="U134" s="234"/>
      <c r="V134" s="234"/>
      <c r="W134" s="234"/>
    </row>
    <row r="135" spans="4:23" s="2" customFormat="1" ht="15" customHeight="1">
      <c r="D135" s="235"/>
      <c r="E135" s="235"/>
      <c r="F135" s="235"/>
      <c r="G135" s="235"/>
      <c r="H135" s="235"/>
      <c r="I135" s="235"/>
      <c r="J135" s="235"/>
      <c r="K135" s="235"/>
      <c r="Q135" s="234"/>
      <c r="R135" s="234"/>
      <c r="S135" s="234"/>
      <c r="T135" s="234"/>
      <c r="U135" s="234"/>
      <c r="V135" s="234"/>
      <c r="W135" s="234"/>
    </row>
    <row r="136" spans="4:23" s="2" customFormat="1" ht="15" customHeight="1">
      <c r="D136" s="235"/>
      <c r="E136" s="235"/>
      <c r="F136" s="235"/>
      <c r="G136" s="235"/>
      <c r="H136" s="235"/>
      <c r="I136" s="235"/>
      <c r="J136" s="235"/>
      <c r="K136" s="235"/>
      <c r="Q136" s="234"/>
      <c r="R136" s="234"/>
      <c r="S136" s="234"/>
      <c r="T136" s="234"/>
      <c r="U136" s="234"/>
      <c r="V136" s="234"/>
      <c r="W136" s="234"/>
    </row>
    <row r="137" spans="4:23" s="2" customFormat="1" ht="15" customHeight="1">
      <c r="D137" s="235"/>
      <c r="E137" s="235"/>
      <c r="F137" s="235"/>
      <c r="G137" s="235"/>
      <c r="H137" s="235"/>
      <c r="I137" s="235"/>
      <c r="J137" s="235"/>
      <c r="K137" s="235"/>
      <c r="Q137" s="234"/>
      <c r="R137" s="234"/>
      <c r="S137" s="234"/>
      <c r="T137" s="234"/>
      <c r="U137" s="234"/>
      <c r="V137" s="234"/>
      <c r="W137" s="234"/>
    </row>
    <row r="138" spans="4:23" s="2" customFormat="1" ht="15" customHeight="1">
      <c r="D138" s="235"/>
      <c r="E138" s="235"/>
      <c r="F138" s="235"/>
      <c r="G138" s="235"/>
      <c r="H138" s="235"/>
      <c r="I138" s="235"/>
      <c r="J138" s="235"/>
      <c r="K138" s="235"/>
      <c r="Q138" s="234"/>
      <c r="R138" s="234"/>
      <c r="S138" s="234"/>
      <c r="T138" s="234"/>
      <c r="U138" s="234"/>
      <c r="V138" s="234"/>
      <c r="W138" s="234"/>
    </row>
    <row r="139" spans="4:23" s="2" customFormat="1" ht="15" customHeight="1">
      <c r="D139" s="235"/>
      <c r="E139" s="235"/>
      <c r="F139" s="235"/>
      <c r="G139" s="235"/>
      <c r="H139" s="235"/>
      <c r="I139" s="235"/>
      <c r="J139" s="235"/>
      <c r="K139" s="235"/>
      <c r="Q139" s="234"/>
      <c r="R139" s="234"/>
      <c r="S139" s="234"/>
      <c r="T139" s="234"/>
      <c r="U139" s="234"/>
      <c r="V139" s="234"/>
      <c r="W139" s="234"/>
    </row>
    <row r="140" spans="4:23" s="2" customFormat="1" ht="15" customHeight="1">
      <c r="D140" s="235"/>
      <c r="E140" s="235"/>
      <c r="F140" s="235"/>
      <c r="G140" s="235"/>
      <c r="H140" s="235"/>
      <c r="I140" s="235"/>
      <c r="J140" s="235"/>
      <c r="K140" s="235"/>
      <c r="Q140" s="234"/>
      <c r="R140" s="234"/>
      <c r="S140" s="234"/>
      <c r="T140" s="234"/>
      <c r="U140" s="234"/>
      <c r="V140" s="234"/>
      <c r="W140" s="234"/>
    </row>
    <row r="141" spans="4:23" s="2" customFormat="1" ht="15" customHeight="1">
      <c r="D141" s="235"/>
      <c r="E141" s="235"/>
      <c r="F141" s="235"/>
      <c r="G141" s="235"/>
      <c r="H141" s="235"/>
      <c r="I141" s="235"/>
      <c r="J141" s="235"/>
      <c r="K141" s="235"/>
      <c r="Q141" s="234"/>
      <c r="R141" s="234"/>
      <c r="S141" s="234"/>
      <c r="T141" s="234"/>
      <c r="U141" s="234"/>
      <c r="V141" s="234"/>
      <c r="W141" s="234"/>
    </row>
    <row r="142" spans="4:23" s="2" customFormat="1" ht="15" customHeight="1">
      <c r="D142" s="235"/>
      <c r="E142" s="235"/>
      <c r="F142" s="235"/>
      <c r="G142" s="235"/>
      <c r="H142" s="235"/>
      <c r="I142" s="235"/>
      <c r="J142" s="235"/>
      <c r="K142" s="235"/>
      <c r="Q142" s="234"/>
      <c r="R142" s="234"/>
      <c r="S142" s="234"/>
      <c r="T142" s="234"/>
      <c r="U142" s="234"/>
      <c r="V142" s="234"/>
      <c r="W142" s="234"/>
    </row>
    <row r="143" spans="4:23" s="2" customFormat="1" ht="15" customHeight="1">
      <c r="D143" s="235"/>
      <c r="E143" s="235"/>
      <c r="F143" s="235"/>
      <c r="G143" s="235"/>
      <c r="H143" s="235"/>
      <c r="I143" s="235"/>
      <c r="J143" s="235"/>
      <c r="K143" s="235"/>
      <c r="Q143" s="234"/>
      <c r="R143" s="234"/>
      <c r="S143" s="234"/>
      <c r="T143" s="234"/>
      <c r="U143" s="234"/>
      <c r="V143" s="234"/>
      <c r="W143" s="234"/>
    </row>
    <row r="144" spans="4:23" s="2" customFormat="1" ht="15" customHeight="1">
      <c r="D144" s="235"/>
      <c r="E144" s="235"/>
      <c r="F144" s="235"/>
      <c r="G144" s="235"/>
      <c r="H144" s="235"/>
      <c r="I144" s="235"/>
      <c r="J144" s="235"/>
      <c r="K144" s="235"/>
      <c r="Q144" s="234"/>
      <c r="R144" s="234"/>
      <c r="S144" s="234"/>
      <c r="T144" s="234"/>
      <c r="U144" s="234"/>
      <c r="V144" s="234"/>
      <c r="W144" s="234"/>
    </row>
    <row r="145" spans="4:23" s="2" customFormat="1" ht="15" customHeight="1">
      <c r="D145" s="235"/>
      <c r="E145" s="235"/>
      <c r="F145" s="235"/>
      <c r="G145" s="235"/>
      <c r="H145" s="235"/>
      <c r="I145" s="235"/>
      <c r="J145" s="235"/>
      <c r="K145" s="235"/>
      <c r="Q145" s="234"/>
      <c r="R145" s="234"/>
      <c r="S145" s="234"/>
      <c r="T145" s="234"/>
      <c r="U145" s="234"/>
      <c r="V145" s="234"/>
      <c r="W145" s="234"/>
    </row>
    <row r="146" spans="4:23" s="2" customFormat="1" ht="15" customHeight="1">
      <c r="D146" s="235"/>
      <c r="E146" s="235"/>
      <c r="F146" s="235"/>
      <c r="G146" s="235"/>
      <c r="H146" s="235"/>
      <c r="I146" s="235"/>
      <c r="J146" s="235"/>
      <c r="K146" s="235"/>
      <c r="Q146" s="234"/>
      <c r="R146" s="234"/>
      <c r="S146" s="234"/>
      <c r="T146" s="234"/>
      <c r="U146" s="234"/>
      <c r="V146" s="234"/>
      <c r="W146" s="234"/>
    </row>
    <row r="147" spans="4:23" s="2" customFormat="1" ht="15" customHeight="1">
      <c r="D147" s="235"/>
      <c r="E147" s="235"/>
      <c r="F147" s="235"/>
      <c r="G147" s="235"/>
      <c r="H147" s="235"/>
      <c r="I147" s="235"/>
      <c r="J147" s="235"/>
      <c r="K147" s="235"/>
      <c r="Q147" s="234"/>
      <c r="R147" s="234"/>
      <c r="S147" s="234"/>
      <c r="T147" s="234"/>
      <c r="U147" s="234"/>
      <c r="V147" s="234"/>
      <c r="W147" s="234"/>
    </row>
    <row r="148" spans="4:23" s="2" customFormat="1" ht="15" customHeight="1">
      <c r="D148" s="235"/>
      <c r="E148" s="235"/>
      <c r="F148" s="235"/>
      <c r="G148" s="235"/>
      <c r="H148" s="235"/>
      <c r="I148" s="235"/>
      <c r="J148" s="235"/>
      <c r="K148" s="235"/>
      <c r="Q148" s="234"/>
      <c r="R148" s="234"/>
      <c r="S148" s="234"/>
      <c r="T148" s="234"/>
      <c r="U148" s="234"/>
      <c r="V148" s="234"/>
      <c r="W148" s="234"/>
    </row>
    <row r="149" spans="4:23" s="2" customFormat="1" ht="15" customHeight="1">
      <c r="D149" s="235"/>
      <c r="E149" s="235"/>
      <c r="F149" s="235"/>
      <c r="G149" s="235"/>
      <c r="H149" s="235"/>
      <c r="I149" s="235"/>
      <c r="J149" s="235"/>
      <c r="K149" s="235"/>
      <c r="Q149" s="234"/>
      <c r="R149" s="234"/>
      <c r="S149" s="234"/>
      <c r="T149" s="234"/>
      <c r="U149" s="234"/>
      <c r="V149" s="234"/>
      <c r="W149" s="234"/>
    </row>
    <row r="150" spans="4:23" s="2" customFormat="1" ht="15" customHeight="1">
      <c r="D150" s="235"/>
      <c r="E150" s="235"/>
      <c r="F150" s="235"/>
      <c r="G150" s="235"/>
      <c r="H150" s="235"/>
      <c r="I150" s="235"/>
      <c r="J150" s="235"/>
      <c r="K150" s="235"/>
      <c r="Q150" s="234"/>
      <c r="R150" s="234"/>
      <c r="S150" s="234"/>
      <c r="T150" s="234"/>
      <c r="U150" s="234"/>
      <c r="V150" s="234"/>
      <c r="W150" s="234"/>
    </row>
    <row r="151" spans="4:23" s="2" customFormat="1" ht="15" customHeight="1">
      <c r="D151" s="235"/>
      <c r="E151" s="235"/>
      <c r="F151" s="235"/>
      <c r="G151" s="235"/>
      <c r="H151" s="235"/>
      <c r="I151" s="235"/>
      <c r="J151" s="235"/>
      <c r="K151" s="235"/>
      <c r="Q151" s="234"/>
      <c r="R151" s="234"/>
      <c r="S151" s="234"/>
      <c r="T151" s="234"/>
      <c r="U151" s="234"/>
      <c r="V151" s="234"/>
      <c r="W151" s="234"/>
    </row>
    <row r="152" spans="4:23" s="2" customFormat="1" ht="15" customHeight="1">
      <c r="D152" s="235"/>
      <c r="E152" s="235"/>
      <c r="F152" s="235"/>
      <c r="G152" s="235"/>
      <c r="H152" s="235"/>
      <c r="I152" s="235"/>
      <c r="J152" s="235"/>
      <c r="K152" s="235"/>
      <c r="Q152" s="234"/>
      <c r="R152" s="234"/>
      <c r="S152" s="234"/>
      <c r="T152" s="234"/>
      <c r="U152" s="234"/>
      <c r="V152" s="234"/>
      <c r="W152" s="234"/>
    </row>
    <row r="153" spans="4:23" s="2" customFormat="1" ht="15" customHeight="1">
      <c r="D153" s="235"/>
      <c r="E153" s="235"/>
      <c r="F153" s="235"/>
      <c r="G153" s="235"/>
      <c r="H153" s="235"/>
      <c r="I153" s="235"/>
      <c r="J153" s="235"/>
      <c r="K153" s="235"/>
      <c r="Q153" s="234"/>
      <c r="R153" s="234"/>
      <c r="S153" s="234"/>
      <c r="T153" s="234"/>
      <c r="U153" s="234"/>
      <c r="V153" s="234"/>
      <c r="W153" s="234"/>
    </row>
    <row r="154" spans="4:23" s="2" customFormat="1" ht="15" customHeight="1">
      <c r="D154" s="235"/>
      <c r="E154" s="235"/>
      <c r="F154" s="235"/>
      <c r="G154" s="235"/>
      <c r="H154" s="235"/>
      <c r="I154" s="235"/>
      <c r="J154" s="235"/>
      <c r="K154" s="235"/>
      <c r="Q154" s="234"/>
      <c r="R154" s="234"/>
      <c r="S154" s="234"/>
      <c r="T154" s="234"/>
      <c r="U154" s="234"/>
      <c r="V154" s="234"/>
      <c r="W154" s="234"/>
    </row>
    <row r="155" spans="4:23" s="2" customFormat="1" ht="15" customHeight="1">
      <c r="D155" s="235"/>
      <c r="E155" s="235"/>
      <c r="F155" s="235"/>
      <c r="G155" s="235"/>
      <c r="H155" s="235"/>
      <c r="I155" s="235"/>
      <c r="J155" s="235"/>
      <c r="K155" s="235"/>
      <c r="Q155" s="234"/>
      <c r="R155" s="234"/>
      <c r="S155" s="234"/>
      <c r="T155" s="234"/>
      <c r="U155" s="234"/>
      <c r="V155" s="234"/>
      <c r="W155" s="234"/>
    </row>
    <row r="156" spans="4:23" s="2" customFormat="1" ht="15" customHeight="1">
      <c r="D156" s="235"/>
      <c r="E156" s="235"/>
      <c r="F156" s="235"/>
      <c r="G156" s="235"/>
      <c r="H156" s="235"/>
      <c r="I156" s="235"/>
      <c r="J156" s="235"/>
      <c r="K156" s="235"/>
      <c r="Q156" s="234"/>
      <c r="R156" s="234"/>
      <c r="S156" s="234"/>
      <c r="T156" s="234"/>
      <c r="U156" s="234"/>
      <c r="V156" s="234"/>
      <c r="W156" s="234"/>
    </row>
    <row r="157" spans="4:23" s="2" customFormat="1" ht="15" customHeight="1">
      <c r="D157" s="235"/>
      <c r="E157" s="235"/>
      <c r="F157" s="235"/>
      <c r="G157" s="235"/>
      <c r="H157" s="235"/>
      <c r="I157" s="235"/>
      <c r="J157" s="235"/>
      <c r="K157" s="235"/>
      <c r="Q157" s="234"/>
      <c r="R157" s="234"/>
      <c r="S157" s="234"/>
      <c r="T157" s="234"/>
      <c r="U157" s="234"/>
      <c r="V157" s="234"/>
      <c r="W157" s="234"/>
    </row>
    <row r="158" spans="4:23" s="2" customFormat="1" ht="15" customHeight="1">
      <c r="D158" s="235"/>
      <c r="E158" s="235"/>
      <c r="F158" s="235"/>
      <c r="G158" s="235"/>
      <c r="H158" s="235"/>
      <c r="I158" s="235"/>
      <c r="J158" s="235"/>
      <c r="K158" s="235"/>
      <c r="Q158" s="234"/>
      <c r="R158" s="234"/>
      <c r="S158" s="234"/>
      <c r="T158" s="234"/>
      <c r="U158" s="234"/>
      <c r="V158" s="234"/>
      <c r="W158" s="234"/>
    </row>
    <row r="159" spans="4:23" s="2" customFormat="1" ht="15" customHeight="1">
      <c r="D159" s="235"/>
      <c r="E159" s="235"/>
      <c r="F159" s="235"/>
      <c r="G159" s="235"/>
      <c r="H159" s="235"/>
      <c r="I159" s="235"/>
      <c r="J159" s="235"/>
      <c r="K159" s="235"/>
      <c r="Q159" s="234"/>
      <c r="R159" s="234"/>
      <c r="S159" s="234"/>
      <c r="T159" s="234"/>
      <c r="U159" s="234"/>
      <c r="V159" s="234"/>
      <c r="W159" s="234"/>
    </row>
    <row r="160" spans="4:23" s="2" customFormat="1" ht="15" customHeight="1">
      <c r="D160" s="235"/>
      <c r="E160" s="235"/>
      <c r="F160" s="235"/>
      <c r="G160" s="235"/>
      <c r="H160" s="235"/>
      <c r="I160" s="235"/>
      <c r="J160" s="235"/>
      <c r="K160" s="235"/>
      <c r="Q160" s="234"/>
      <c r="R160" s="234"/>
      <c r="S160" s="234"/>
      <c r="T160" s="234"/>
      <c r="U160" s="234"/>
      <c r="V160" s="234"/>
      <c r="W160" s="234"/>
    </row>
    <row r="161" spans="4:23" s="2" customFormat="1" ht="15" customHeight="1">
      <c r="D161" s="235"/>
      <c r="E161" s="235"/>
      <c r="F161" s="235"/>
      <c r="G161" s="235"/>
      <c r="H161" s="235"/>
      <c r="I161" s="235"/>
      <c r="J161" s="235"/>
      <c r="K161" s="235"/>
      <c r="Q161" s="234"/>
      <c r="R161" s="234"/>
      <c r="S161" s="234"/>
      <c r="T161" s="234"/>
      <c r="U161" s="234"/>
      <c r="V161" s="234"/>
      <c r="W161" s="234"/>
    </row>
    <row r="162" spans="4:23" s="2" customFormat="1" ht="15" customHeight="1">
      <c r="D162" s="235"/>
      <c r="E162" s="235"/>
      <c r="F162" s="235"/>
      <c r="G162" s="235"/>
      <c r="H162" s="235"/>
      <c r="I162" s="235"/>
      <c r="J162" s="235"/>
      <c r="K162" s="235"/>
      <c r="Q162" s="234"/>
      <c r="R162" s="234"/>
      <c r="S162" s="234"/>
      <c r="T162" s="234"/>
      <c r="U162" s="234"/>
      <c r="V162" s="234"/>
      <c r="W162" s="234"/>
    </row>
    <row r="163" spans="4:23" s="2" customFormat="1" ht="15" customHeight="1">
      <c r="D163" s="235"/>
      <c r="E163" s="235"/>
      <c r="F163" s="235"/>
      <c r="G163" s="235"/>
      <c r="H163" s="235"/>
      <c r="I163" s="235"/>
      <c r="J163" s="235"/>
      <c r="K163" s="235"/>
      <c r="Q163" s="234"/>
      <c r="R163" s="234"/>
      <c r="S163" s="234"/>
      <c r="T163" s="234"/>
      <c r="U163" s="234"/>
      <c r="V163" s="234"/>
      <c r="W163" s="234"/>
    </row>
    <row r="164" spans="4:23" s="2" customFormat="1" ht="15" customHeight="1">
      <c r="D164" s="235"/>
      <c r="E164" s="235"/>
      <c r="F164" s="235"/>
      <c r="G164" s="235"/>
      <c r="H164" s="235"/>
      <c r="I164" s="235"/>
      <c r="J164" s="235"/>
      <c r="K164" s="235"/>
      <c r="Q164" s="234"/>
      <c r="R164" s="234"/>
      <c r="S164" s="234"/>
      <c r="T164" s="234"/>
      <c r="U164" s="234"/>
      <c r="V164" s="234"/>
      <c r="W164" s="234"/>
    </row>
    <row r="165" spans="4:23" s="2" customFormat="1" ht="15" customHeight="1">
      <c r="D165" s="235"/>
      <c r="E165" s="235"/>
      <c r="F165" s="235"/>
      <c r="G165" s="235"/>
      <c r="H165" s="235"/>
      <c r="I165" s="235"/>
      <c r="J165" s="235"/>
      <c r="K165" s="235"/>
      <c r="Q165" s="234"/>
      <c r="R165" s="234"/>
      <c r="S165" s="234"/>
      <c r="T165" s="234"/>
      <c r="U165" s="234"/>
      <c r="V165" s="234"/>
      <c r="W165" s="234"/>
    </row>
    <row r="166" spans="4:23" s="2" customFormat="1" ht="15" customHeight="1">
      <c r="D166" s="235"/>
      <c r="E166" s="235"/>
      <c r="F166" s="235"/>
      <c r="G166" s="235"/>
      <c r="H166" s="235"/>
      <c r="I166" s="235"/>
      <c r="J166" s="235"/>
      <c r="K166" s="235"/>
      <c r="Q166" s="234"/>
      <c r="R166" s="234"/>
      <c r="S166" s="234"/>
      <c r="T166" s="234"/>
      <c r="U166" s="234"/>
      <c r="V166" s="234"/>
      <c r="W166" s="234"/>
    </row>
    <row r="167" spans="4:23" s="2" customFormat="1" ht="15" customHeight="1">
      <c r="D167" s="235"/>
      <c r="E167" s="235"/>
      <c r="F167" s="235"/>
      <c r="G167" s="235"/>
      <c r="H167" s="235"/>
      <c r="I167" s="235"/>
      <c r="J167" s="235"/>
      <c r="K167" s="235"/>
      <c r="Q167" s="234"/>
      <c r="R167" s="234"/>
      <c r="S167" s="234"/>
      <c r="T167" s="234"/>
      <c r="U167" s="234"/>
      <c r="V167" s="234"/>
      <c r="W167" s="234"/>
    </row>
    <row r="168" spans="4:23" s="2" customFormat="1" ht="15" customHeight="1">
      <c r="D168" s="235"/>
      <c r="E168" s="235"/>
      <c r="F168" s="235"/>
      <c r="G168" s="235"/>
      <c r="H168" s="235"/>
      <c r="I168" s="235"/>
      <c r="J168" s="235"/>
      <c r="K168" s="235"/>
      <c r="Q168" s="234"/>
      <c r="R168" s="234"/>
      <c r="S168" s="234"/>
      <c r="T168" s="234"/>
      <c r="U168" s="234"/>
      <c r="V168" s="234"/>
      <c r="W168" s="234"/>
    </row>
    <row r="169" spans="4:23" s="2" customFormat="1" ht="15" customHeight="1">
      <c r="D169" s="235"/>
      <c r="E169" s="235"/>
      <c r="F169" s="235"/>
      <c r="G169" s="235"/>
      <c r="H169" s="235"/>
      <c r="I169" s="235"/>
      <c r="J169" s="235"/>
      <c r="K169" s="235"/>
      <c r="Q169" s="234"/>
      <c r="R169" s="234"/>
      <c r="S169" s="234"/>
      <c r="T169" s="234"/>
      <c r="U169" s="234"/>
      <c r="V169" s="234"/>
      <c r="W169" s="234"/>
    </row>
    <row r="170" spans="4:23" s="2" customFormat="1" ht="15" customHeight="1">
      <c r="D170" s="235"/>
      <c r="E170" s="235"/>
      <c r="F170" s="235"/>
      <c r="G170" s="235"/>
      <c r="H170" s="235"/>
      <c r="I170" s="235"/>
      <c r="J170" s="235"/>
      <c r="K170" s="235"/>
      <c r="Q170" s="234"/>
      <c r="R170" s="234"/>
      <c r="S170" s="234"/>
      <c r="T170" s="234"/>
      <c r="U170" s="234"/>
      <c r="V170" s="234"/>
      <c r="W170" s="234"/>
    </row>
    <row r="171" spans="4:23" s="2" customFormat="1" ht="15" customHeight="1">
      <c r="D171" s="235"/>
      <c r="E171" s="235"/>
      <c r="F171" s="235"/>
      <c r="G171" s="235"/>
      <c r="H171" s="235"/>
      <c r="I171" s="235"/>
      <c r="J171" s="235"/>
      <c r="K171" s="235"/>
      <c r="Q171" s="234"/>
      <c r="R171" s="234"/>
      <c r="S171" s="234"/>
      <c r="T171" s="234"/>
      <c r="U171" s="234"/>
      <c r="V171" s="234"/>
      <c r="W171" s="234"/>
    </row>
    <row r="172" spans="4:23" s="2" customFormat="1" ht="15" customHeight="1">
      <c r="D172" s="235"/>
      <c r="E172" s="235"/>
      <c r="F172" s="235"/>
      <c r="G172" s="235"/>
      <c r="H172" s="235"/>
      <c r="I172" s="235"/>
      <c r="J172" s="235"/>
      <c r="K172" s="235"/>
      <c r="Q172" s="234"/>
      <c r="R172" s="234"/>
      <c r="S172" s="234"/>
      <c r="T172" s="234"/>
      <c r="U172" s="234"/>
      <c r="V172" s="234"/>
      <c r="W172" s="234"/>
    </row>
    <row r="173" spans="4:23" s="2" customFormat="1" ht="15" customHeight="1">
      <c r="D173" s="235"/>
      <c r="E173" s="235"/>
      <c r="F173" s="235"/>
      <c r="G173" s="235"/>
      <c r="H173" s="235"/>
      <c r="I173" s="235"/>
      <c r="J173" s="235"/>
      <c r="K173" s="235"/>
      <c r="Q173" s="234"/>
      <c r="R173" s="234"/>
      <c r="S173" s="234"/>
      <c r="T173" s="234"/>
      <c r="U173" s="234"/>
      <c r="V173" s="234"/>
      <c r="W173" s="234"/>
    </row>
    <row r="174" spans="4:23" s="2" customFormat="1" ht="15" customHeight="1">
      <c r="D174" s="235"/>
      <c r="E174" s="235"/>
      <c r="F174" s="235"/>
      <c r="G174" s="235"/>
      <c r="H174" s="235"/>
      <c r="I174" s="235"/>
      <c r="J174" s="235"/>
      <c r="K174" s="235"/>
      <c r="Q174" s="234"/>
      <c r="R174" s="234"/>
      <c r="S174" s="234"/>
      <c r="T174" s="234"/>
      <c r="U174" s="234"/>
      <c r="V174" s="234"/>
      <c r="W174" s="234"/>
    </row>
    <row r="175" spans="4:23" s="2" customFormat="1" ht="15" customHeight="1">
      <c r="D175" s="235"/>
      <c r="E175" s="235"/>
      <c r="F175" s="235"/>
      <c r="G175" s="235"/>
      <c r="H175" s="235"/>
      <c r="I175" s="235"/>
      <c r="J175" s="235"/>
      <c r="K175" s="235"/>
      <c r="Q175" s="234"/>
      <c r="R175" s="234"/>
      <c r="S175" s="234"/>
      <c r="T175" s="234"/>
      <c r="U175" s="234"/>
      <c r="V175" s="234"/>
      <c r="W175" s="234"/>
    </row>
    <row r="176" spans="4:23" s="2" customFormat="1" ht="15" customHeight="1">
      <c r="D176" s="235"/>
      <c r="E176" s="235"/>
      <c r="F176" s="235"/>
      <c r="G176" s="235"/>
      <c r="H176" s="235"/>
      <c r="I176" s="235"/>
      <c r="J176" s="235"/>
      <c r="K176" s="235"/>
      <c r="Q176" s="234"/>
      <c r="R176" s="234"/>
      <c r="S176" s="234"/>
      <c r="T176" s="234"/>
      <c r="U176" s="234"/>
      <c r="V176" s="234"/>
      <c r="W176" s="234"/>
    </row>
    <row r="177" spans="4:23" s="2" customFormat="1" ht="15" customHeight="1">
      <c r="D177" s="235"/>
      <c r="E177" s="235"/>
      <c r="F177" s="235"/>
      <c r="G177" s="235"/>
      <c r="H177" s="235"/>
      <c r="I177" s="235"/>
      <c r="J177" s="235"/>
      <c r="K177" s="235"/>
      <c r="Q177" s="234"/>
      <c r="R177" s="234"/>
      <c r="S177" s="234"/>
      <c r="T177" s="234"/>
      <c r="U177" s="234"/>
      <c r="V177" s="234"/>
      <c r="W177" s="234"/>
    </row>
    <row r="178" spans="4:23" s="2" customFormat="1" ht="15" customHeight="1">
      <c r="D178" s="235"/>
      <c r="E178" s="235"/>
      <c r="F178" s="235"/>
      <c r="G178" s="235"/>
      <c r="H178" s="235"/>
      <c r="I178" s="235"/>
      <c r="J178" s="235"/>
      <c r="K178" s="235"/>
      <c r="Q178" s="234"/>
      <c r="R178" s="234"/>
      <c r="S178" s="234"/>
      <c r="T178" s="234"/>
      <c r="U178" s="234"/>
      <c r="V178" s="234"/>
      <c r="W178" s="234"/>
    </row>
    <row r="179" spans="4:23" s="2" customFormat="1" ht="15" customHeight="1">
      <c r="D179" s="235"/>
      <c r="E179" s="235"/>
      <c r="F179" s="235"/>
      <c r="G179" s="235"/>
      <c r="H179" s="235"/>
      <c r="I179" s="235"/>
      <c r="J179" s="235"/>
      <c r="K179" s="235"/>
      <c r="Q179" s="234"/>
      <c r="R179" s="234"/>
      <c r="S179" s="234"/>
      <c r="T179" s="234"/>
      <c r="U179" s="234"/>
      <c r="V179" s="234"/>
      <c r="W179" s="234"/>
    </row>
    <row r="180" spans="4:23" s="2" customFormat="1" ht="15" customHeight="1">
      <c r="D180" s="235"/>
      <c r="E180" s="235"/>
      <c r="F180" s="235"/>
      <c r="G180" s="235"/>
      <c r="H180" s="235"/>
      <c r="I180" s="235"/>
      <c r="J180" s="235"/>
      <c r="K180" s="235"/>
      <c r="Q180" s="234"/>
      <c r="R180" s="234"/>
      <c r="S180" s="234"/>
      <c r="T180" s="234"/>
      <c r="U180" s="234"/>
      <c r="V180" s="234"/>
      <c r="W180" s="234"/>
    </row>
    <row r="181" spans="4:23" s="2" customFormat="1" ht="15" customHeight="1">
      <c r="D181" s="235"/>
      <c r="E181" s="235"/>
      <c r="F181" s="235"/>
      <c r="G181" s="235"/>
      <c r="H181" s="235"/>
      <c r="I181" s="235"/>
      <c r="J181" s="235"/>
      <c r="K181" s="235"/>
      <c r="Q181" s="234"/>
      <c r="R181" s="234"/>
      <c r="S181" s="234"/>
      <c r="T181" s="234"/>
      <c r="U181" s="234"/>
      <c r="V181" s="234"/>
      <c r="W181" s="234"/>
    </row>
    <row r="182" spans="4:23" s="2" customFormat="1" ht="15" customHeight="1">
      <c r="D182" s="235"/>
      <c r="E182" s="235"/>
      <c r="F182" s="235"/>
      <c r="G182" s="235"/>
      <c r="H182" s="235"/>
      <c r="I182" s="235"/>
      <c r="J182" s="235"/>
      <c r="K182" s="235"/>
      <c r="Q182" s="234"/>
      <c r="R182" s="234"/>
      <c r="S182" s="234"/>
      <c r="T182" s="234"/>
      <c r="U182" s="234"/>
      <c r="V182" s="234"/>
      <c r="W182" s="234"/>
    </row>
    <row r="183" spans="4:23" s="2" customFormat="1" ht="15" customHeight="1">
      <c r="D183" s="235"/>
      <c r="E183" s="235"/>
      <c r="F183" s="235"/>
      <c r="G183" s="235"/>
      <c r="H183" s="235"/>
      <c r="I183" s="235"/>
      <c r="J183" s="235"/>
      <c r="K183" s="235"/>
      <c r="Q183" s="234"/>
      <c r="R183" s="234"/>
      <c r="S183" s="234"/>
      <c r="T183" s="234"/>
      <c r="U183" s="234"/>
      <c r="V183" s="234"/>
      <c r="W183" s="234"/>
    </row>
  </sheetData>
  <mergeCells count="33">
    <mergeCell ref="O2:Q2"/>
    <mergeCell ref="O8:R9"/>
    <mergeCell ref="D28:E28"/>
    <mergeCell ref="F28:G28"/>
    <mergeCell ref="E21:G21"/>
    <mergeCell ref="D22:G22"/>
    <mergeCell ref="E23:G23"/>
    <mergeCell ref="E24:G24"/>
    <mergeCell ref="E25:G25"/>
    <mergeCell ref="E18:G18"/>
    <mergeCell ref="D19:G19"/>
    <mergeCell ref="E20:G20"/>
    <mergeCell ref="D26:G26"/>
    <mergeCell ref="E27:G27"/>
    <mergeCell ref="D6:G6"/>
    <mergeCell ref="E7:G7"/>
    <mergeCell ref="D1:H1"/>
    <mergeCell ref="I1:K1"/>
    <mergeCell ref="D3:G3"/>
    <mergeCell ref="E4:G4"/>
    <mergeCell ref="E5:G5"/>
    <mergeCell ref="D2:G2"/>
    <mergeCell ref="E8:G8"/>
    <mergeCell ref="D9:G9"/>
    <mergeCell ref="E10:G10"/>
    <mergeCell ref="O10:R17"/>
    <mergeCell ref="E11:G11"/>
    <mergeCell ref="E12:G12"/>
    <mergeCell ref="D13:G13"/>
    <mergeCell ref="E14:G14"/>
    <mergeCell ref="E15:G15"/>
    <mergeCell ref="D16:G16"/>
    <mergeCell ref="E17:G17"/>
  </mergeCells>
  <pageMargins left="0.7" right="0.7" top="0.75" bottom="0.75" header="0.3" footer="0.3"/>
  <pageSetup paperSize="9" orientation="portrait" r:id="rId1"/>
  <headerFooter>
    <oddFooter xml:space="preserve">&amp;C_x000D_&amp;1#&amp;"Calibri"&amp;10&amp;K000000  Classified as OFFICIAL </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2B9DD-B04D-4322-A532-62305AF88372}">
  <sheetPr>
    <tabColor rgb="FF00587B"/>
  </sheetPr>
  <dimension ref="A1:Y42"/>
  <sheetViews>
    <sheetView workbookViewId="0">
      <selection activeCell="L15" sqref="L15"/>
    </sheetView>
  </sheetViews>
  <sheetFormatPr defaultColWidth="9.140625" defaultRowHeight="12.75"/>
  <cols>
    <col min="1" max="1" width="33.85546875" style="6" customWidth="1"/>
    <col min="2" max="7" width="12.140625" style="6" customWidth="1"/>
    <col min="8" max="8" width="4.140625" style="360" customWidth="1"/>
    <col min="9" max="9" width="30.5703125" style="350" bestFit="1" customWidth="1"/>
    <col min="10" max="11" width="12.140625" style="6" customWidth="1"/>
    <col min="12" max="12" width="7.28515625" style="6" customWidth="1"/>
    <col min="13" max="14" width="5.85546875" style="6" customWidth="1"/>
    <col min="15" max="20" width="7.7109375" style="6" customWidth="1"/>
    <col min="21" max="16384" width="9.140625" style="6"/>
  </cols>
  <sheetData>
    <row r="1" spans="1:25" ht="42" customHeight="1">
      <c r="A1" s="619" t="s">
        <v>246</v>
      </c>
      <c r="B1" s="619"/>
      <c r="C1" s="619"/>
      <c r="D1" s="619"/>
      <c r="E1" s="619"/>
      <c r="F1" s="619"/>
      <c r="G1" s="619"/>
      <c r="H1" s="619"/>
      <c r="I1" s="619"/>
      <c r="J1" s="619"/>
      <c r="K1" s="619"/>
      <c r="M1" s="622" t="s">
        <v>245</v>
      </c>
      <c r="N1" s="622"/>
      <c r="O1" s="622"/>
      <c r="P1" s="622"/>
      <c r="Q1" s="622"/>
      <c r="R1" s="622"/>
      <c r="S1" s="622"/>
      <c r="T1" s="622"/>
      <c r="U1" s="622"/>
      <c r="V1" s="622"/>
      <c r="W1" s="622"/>
      <c r="X1" s="622"/>
      <c r="Y1" s="622"/>
    </row>
    <row r="2" spans="1:25" ht="36.75" customHeight="1">
      <c r="A2" s="614" t="s">
        <v>247</v>
      </c>
      <c r="B2" s="616" t="s">
        <v>225</v>
      </c>
      <c r="C2" s="617"/>
      <c r="D2" s="617"/>
      <c r="E2" s="617"/>
      <c r="F2" s="617"/>
      <c r="G2" s="618"/>
      <c r="H2" s="353"/>
      <c r="I2" s="623" t="s">
        <v>249</v>
      </c>
      <c r="J2" s="616" t="s">
        <v>226</v>
      </c>
      <c r="K2" s="618"/>
      <c r="M2" s="391"/>
      <c r="N2" s="391"/>
      <c r="O2" s="391"/>
      <c r="P2" s="391"/>
      <c r="Q2" s="391"/>
    </row>
    <row r="3" spans="1:25" ht="44.25" customHeight="1">
      <c r="A3" s="615"/>
      <c r="B3" s="620" t="s">
        <v>181</v>
      </c>
      <c r="C3" s="621"/>
      <c r="D3" s="620" t="s">
        <v>182</v>
      </c>
      <c r="E3" s="620"/>
      <c r="F3" s="621" t="s">
        <v>84</v>
      </c>
      <c r="G3" s="621"/>
      <c r="H3" s="354"/>
      <c r="I3" s="624"/>
      <c r="J3" s="620" t="s">
        <v>183</v>
      </c>
      <c r="K3" s="620"/>
      <c r="M3" s="391"/>
      <c r="N3" s="391"/>
      <c r="O3" s="391"/>
      <c r="P3" s="391"/>
      <c r="Q3" s="391"/>
    </row>
    <row r="4" spans="1:25" ht="15" customHeight="1">
      <c r="A4" s="288"/>
      <c r="B4" s="420" t="s">
        <v>260</v>
      </c>
      <c r="C4" s="398" t="s">
        <v>262</v>
      </c>
      <c r="D4" s="420" t="s">
        <v>260</v>
      </c>
      <c r="E4" s="421" t="s">
        <v>262</v>
      </c>
      <c r="F4" s="420" t="s">
        <v>260</v>
      </c>
      <c r="G4" s="421" t="s">
        <v>262</v>
      </c>
      <c r="H4" s="355"/>
      <c r="I4" s="355"/>
      <c r="J4" s="420" t="s">
        <v>260</v>
      </c>
      <c r="K4" s="421" t="s">
        <v>262</v>
      </c>
      <c r="M4" s="7" t="s">
        <v>31</v>
      </c>
      <c r="N4" s="7">
        <v>31</v>
      </c>
      <c r="O4" s="285">
        <f>SUM(N4:N6)</f>
        <v>92</v>
      </c>
      <c r="P4" s="397">
        <f>O4</f>
        <v>92</v>
      </c>
    </row>
    <row r="5" spans="1:25" ht="15" customHeight="1" thickBot="1">
      <c r="A5" s="291"/>
      <c r="B5" s="289" t="s">
        <v>43</v>
      </c>
      <c r="C5" s="289" t="s">
        <v>43</v>
      </c>
      <c r="D5" s="290" t="s">
        <v>44</v>
      </c>
      <c r="E5" s="290" t="s">
        <v>44</v>
      </c>
      <c r="F5" s="420" t="s">
        <v>263</v>
      </c>
      <c r="G5" s="421" t="s">
        <v>263</v>
      </c>
      <c r="H5" s="356"/>
      <c r="I5" s="356"/>
      <c r="J5" s="420" t="s">
        <v>263</v>
      </c>
      <c r="K5" s="421" t="s">
        <v>263</v>
      </c>
      <c r="M5" s="7" t="s">
        <v>32</v>
      </c>
      <c r="N5" s="7">
        <v>31</v>
      </c>
    </row>
    <row r="6" spans="1:25" ht="15" customHeight="1" thickBot="1">
      <c r="A6" s="349" t="s">
        <v>110</v>
      </c>
      <c r="B6" s="311">
        <v>230.27173913043501</v>
      </c>
      <c r="C6" s="311">
        <v>259.945652173913</v>
      </c>
      <c r="D6" s="311">
        <v>106.076086956522</v>
      </c>
      <c r="E6" s="311">
        <v>95.891304347825994</v>
      </c>
      <c r="F6" s="311">
        <v>336.34782608695701</v>
      </c>
      <c r="G6" s="311">
        <v>355.83695652173901</v>
      </c>
      <c r="H6" s="357"/>
      <c r="I6" s="349" t="s">
        <v>0</v>
      </c>
      <c r="J6" s="311">
        <v>144.85869565217399</v>
      </c>
      <c r="K6" s="311">
        <v>145.45652173913001</v>
      </c>
      <c r="M6" s="7" t="s">
        <v>33</v>
      </c>
      <c r="N6" s="7">
        <v>30</v>
      </c>
      <c r="O6" s="613" t="s">
        <v>186</v>
      </c>
      <c r="P6" s="613"/>
    </row>
    <row r="7" spans="1:25" ht="15" customHeight="1" thickBot="1">
      <c r="A7" s="349" t="s">
        <v>132</v>
      </c>
      <c r="B7" s="311">
        <v>213.46739130434801</v>
      </c>
      <c r="C7" s="311">
        <v>222.66304347826099</v>
      </c>
      <c r="D7" s="311">
        <v>84.173913043477995</v>
      </c>
      <c r="E7" s="311">
        <v>90.021739130434</v>
      </c>
      <c r="F7" s="311">
        <v>297.64130434782601</v>
      </c>
      <c r="G7" s="311">
        <v>312.68478260869603</v>
      </c>
      <c r="H7" s="357"/>
      <c r="I7" s="349" t="s">
        <v>4</v>
      </c>
      <c r="J7" s="311">
        <v>95.228260869565005</v>
      </c>
      <c r="K7" s="311">
        <v>101.73913043478299</v>
      </c>
      <c r="M7" s="7" t="s">
        <v>34</v>
      </c>
      <c r="N7" s="7">
        <v>31</v>
      </c>
      <c r="O7" s="613"/>
      <c r="P7" s="613"/>
    </row>
    <row r="8" spans="1:25" ht="15" customHeight="1" thickBot="1">
      <c r="A8" s="371" t="s">
        <v>108</v>
      </c>
      <c r="B8" s="312">
        <v>443.73913043478302</v>
      </c>
      <c r="C8" s="312">
        <v>482.60869565217399</v>
      </c>
      <c r="D8" s="312">
        <v>190.25</v>
      </c>
      <c r="E8" s="312">
        <v>185.91304347826099</v>
      </c>
      <c r="F8" s="312">
        <v>633.98913043478296</v>
      </c>
      <c r="G8" s="312">
        <v>668.52173913043498</v>
      </c>
      <c r="H8" s="358"/>
      <c r="I8" s="349" t="s">
        <v>1</v>
      </c>
      <c r="J8" s="311">
        <v>6.8043478260860004</v>
      </c>
      <c r="K8" s="311">
        <v>6.3152173913040004</v>
      </c>
      <c r="M8" s="7" t="s">
        <v>35</v>
      </c>
      <c r="N8" s="7">
        <v>30</v>
      </c>
      <c r="O8" s="613"/>
      <c r="P8" s="613"/>
    </row>
    <row r="9" spans="1:25" ht="15" customHeight="1" thickBot="1">
      <c r="A9" s="370" t="s">
        <v>111</v>
      </c>
      <c r="B9" s="311">
        <v>248.27173913043501</v>
      </c>
      <c r="C9" s="311">
        <v>270.14130434782601</v>
      </c>
      <c r="D9" s="311">
        <v>92.532608695652002</v>
      </c>
      <c r="E9" s="311">
        <v>94.913043478259993</v>
      </c>
      <c r="F9" s="311">
        <v>340.804347826087</v>
      </c>
      <c r="G9" s="311">
        <v>365.054347826087</v>
      </c>
      <c r="H9" s="357"/>
      <c r="I9" s="351" t="s">
        <v>123</v>
      </c>
      <c r="J9" s="312">
        <v>246.89130434782601</v>
      </c>
      <c r="K9" s="312">
        <v>253.51086956521701</v>
      </c>
      <c r="M9" s="7" t="s">
        <v>36</v>
      </c>
      <c r="N9" s="7">
        <v>31</v>
      </c>
      <c r="O9" s="613"/>
      <c r="P9" s="613"/>
    </row>
    <row r="10" spans="1:25" ht="15" customHeight="1" thickBot="1">
      <c r="A10" s="370" t="s">
        <v>112</v>
      </c>
      <c r="B10" s="311">
        <v>235.54347826086999</v>
      </c>
      <c r="C10" s="311">
        <v>247.03260869565199</v>
      </c>
      <c r="D10" s="311">
        <v>116.95652173913</v>
      </c>
      <c r="E10" s="311">
        <v>107.304347826087</v>
      </c>
      <c r="F10" s="311">
        <v>352.5</v>
      </c>
      <c r="G10" s="311">
        <v>354.33695652173901</v>
      </c>
      <c r="H10" s="357"/>
      <c r="I10" s="349" t="s">
        <v>8</v>
      </c>
      <c r="J10" s="311">
        <v>195.34782608695701</v>
      </c>
      <c r="K10" s="311">
        <v>196.96739130434801</v>
      </c>
      <c r="M10" s="7" t="s">
        <v>37</v>
      </c>
      <c r="N10" s="7">
        <v>31</v>
      </c>
    </row>
    <row r="11" spans="1:25" ht="15" customHeight="1" thickBot="1">
      <c r="A11" s="370" t="s">
        <v>9</v>
      </c>
      <c r="B11" s="311">
        <v>159.934782608696</v>
      </c>
      <c r="C11" s="311">
        <v>168.66304347826099</v>
      </c>
      <c r="D11" s="311">
        <v>56.141304347826001</v>
      </c>
      <c r="E11" s="311">
        <v>55.315217391304003</v>
      </c>
      <c r="F11" s="311">
        <v>216.076086956522</v>
      </c>
      <c r="G11" s="311">
        <v>223.97826086956499</v>
      </c>
      <c r="H11" s="358"/>
      <c r="I11" s="349" t="s">
        <v>5</v>
      </c>
      <c r="J11" s="311">
        <v>34.684782608695002</v>
      </c>
      <c r="K11" s="311">
        <v>34.836956521738998</v>
      </c>
      <c r="M11" s="7" t="s">
        <v>38</v>
      </c>
      <c r="N11" s="7">
        <v>28</v>
      </c>
      <c r="O11" s="396">
        <v>29</v>
      </c>
      <c r="P11" s="396" t="s">
        <v>236</v>
      </c>
    </row>
    <row r="12" spans="1:25" ht="15" customHeight="1" thickBot="1">
      <c r="A12" s="371" t="s">
        <v>109</v>
      </c>
      <c r="B12" s="312">
        <v>643.75</v>
      </c>
      <c r="C12" s="312">
        <v>685.83695652173901</v>
      </c>
      <c r="D12" s="312">
        <v>265.63043478260897</v>
      </c>
      <c r="E12" s="312">
        <v>257.53260869565202</v>
      </c>
      <c r="F12" s="312">
        <v>909.38043478260897</v>
      </c>
      <c r="G12" s="312">
        <v>943.36956521739103</v>
      </c>
      <c r="H12" s="357"/>
      <c r="I12" s="351" t="s">
        <v>105</v>
      </c>
      <c r="J12" s="312">
        <v>230.03260869565199</v>
      </c>
      <c r="K12" s="312">
        <v>231.804347826087</v>
      </c>
      <c r="M12" s="7" t="s">
        <v>39</v>
      </c>
      <c r="N12" s="7">
        <v>31</v>
      </c>
      <c r="P12" s="396" t="s">
        <v>237</v>
      </c>
    </row>
    <row r="13" spans="1:25" ht="15" customHeight="1" thickBot="1">
      <c r="A13" s="370" t="s">
        <v>3</v>
      </c>
      <c r="B13" s="311">
        <v>280.304347826087</v>
      </c>
      <c r="C13" s="311">
        <v>296.39130434782601</v>
      </c>
      <c r="D13" s="311">
        <v>76.108695652172997</v>
      </c>
      <c r="E13" s="311">
        <v>78.706521739129997</v>
      </c>
      <c r="F13" s="311">
        <v>356.41304347826099</v>
      </c>
      <c r="G13" s="311">
        <v>375.09782608695701</v>
      </c>
      <c r="H13" s="357"/>
      <c r="I13" s="349" t="s">
        <v>146</v>
      </c>
      <c r="J13" s="311">
        <v>182.72826086956499</v>
      </c>
      <c r="K13" s="311">
        <v>186.21739130434801</v>
      </c>
      <c r="M13" s="7" t="s">
        <v>40</v>
      </c>
      <c r="N13" s="7">
        <v>30</v>
      </c>
    </row>
    <row r="14" spans="1:25" ht="15" customHeight="1" thickBot="1">
      <c r="A14" s="371" t="s">
        <v>113</v>
      </c>
      <c r="B14" s="312">
        <v>280.304347826087</v>
      </c>
      <c r="C14" s="312">
        <v>296.39130434782601</v>
      </c>
      <c r="D14" s="312">
        <v>76.108695652172997</v>
      </c>
      <c r="E14" s="312">
        <v>78.706521739129997</v>
      </c>
      <c r="F14" s="312">
        <v>356.41304347826099</v>
      </c>
      <c r="G14" s="312">
        <v>375.09782608695701</v>
      </c>
      <c r="H14" s="357"/>
      <c r="I14" s="349" t="s">
        <v>191</v>
      </c>
      <c r="J14" s="311">
        <v>8.1630434782600005</v>
      </c>
      <c r="K14" s="311">
        <v>8.3695652173909991</v>
      </c>
      <c r="M14" s="7" t="s">
        <v>41</v>
      </c>
      <c r="N14" s="7">
        <v>31</v>
      </c>
    </row>
    <row r="15" spans="1:25" ht="15" customHeight="1" thickBot="1">
      <c r="A15" s="370" t="s">
        <v>7</v>
      </c>
      <c r="B15" s="311">
        <v>226.79347826086999</v>
      </c>
      <c r="C15" s="311">
        <v>236.380434782609</v>
      </c>
      <c r="D15" s="311">
        <v>64.5</v>
      </c>
      <c r="E15" s="311">
        <v>72.423913043477995</v>
      </c>
      <c r="F15" s="311">
        <v>291.29347826087002</v>
      </c>
      <c r="G15" s="311">
        <v>308.804347826087</v>
      </c>
      <c r="H15" s="358"/>
      <c r="I15" s="351" t="s">
        <v>103</v>
      </c>
      <c r="J15" s="312">
        <v>190.89130434782601</v>
      </c>
      <c r="K15" s="312">
        <v>194.58695652173901</v>
      </c>
      <c r="M15" s="7" t="s">
        <v>42</v>
      </c>
      <c r="N15" s="7">
        <v>30</v>
      </c>
    </row>
    <row r="16" spans="1:25" ht="15" customHeight="1" thickBot="1">
      <c r="A16" s="370" t="s">
        <v>10</v>
      </c>
      <c r="B16" s="311">
        <v>152.73913043478299</v>
      </c>
      <c r="C16" s="311">
        <v>164.65217391304299</v>
      </c>
      <c r="D16" s="311">
        <v>37.152173913043001</v>
      </c>
      <c r="E16" s="311">
        <v>37.108695652172997</v>
      </c>
      <c r="F16" s="311">
        <v>189.89130434782601</v>
      </c>
      <c r="G16" s="311">
        <v>201.76086956521701</v>
      </c>
      <c r="H16" s="357"/>
      <c r="I16" s="349" t="s">
        <v>3</v>
      </c>
      <c r="J16" s="311">
        <v>311.06521739130397</v>
      </c>
      <c r="K16" s="311">
        <v>335.27173913043498</v>
      </c>
    </row>
    <row r="17" spans="1:16" ht="15" customHeight="1" thickBot="1">
      <c r="A17" s="371" t="s">
        <v>106</v>
      </c>
      <c r="B17" s="312">
        <v>379.53260869565202</v>
      </c>
      <c r="C17" s="312">
        <v>401.03260869565202</v>
      </c>
      <c r="D17" s="312">
        <v>101.652173913043</v>
      </c>
      <c r="E17" s="312">
        <v>109.532608695652</v>
      </c>
      <c r="F17" s="312">
        <v>481.18478260869603</v>
      </c>
      <c r="G17" s="312">
        <v>510.56521739130397</v>
      </c>
      <c r="H17" s="357"/>
      <c r="I17" s="351" t="s">
        <v>113</v>
      </c>
      <c r="J17" s="312">
        <v>311.06521739130397</v>
      </c>
      <c r="K17" s="312">
        <v>335.27173913043498</v>
      </c>
      <c r="M17" s="416" t="s">
        <v>280</v>
      </c>
      <c r="N17" s="396"/>
      <c r="O17" s="396"/>
      <c r="P17" s="396"/>
    </row>
    <row r="18" spans="1:16" ht="15" customHeight="1" thickBot="1">
      <c r="A18" s="370" t="s">
        <v>2</v>
      </c>
      <c r="B18" s="311">
        <v>175.434782608696</v>
      </c>
      <c r="C18" s="311">
        <v>179.195652173913</v>
      </c>
      <c r="D18" s="311">
        <v>50.423913043478002</v>
      </c>
      <c r="E18" s="311">
        <v>50.206521739129997</v>
      </c>
      <c r="F18" s="311">
        <v>225.85869565217399</v>
      </c>
      <c r="G18" s="311">
        <v>229.40217391304299</v>
      </c>
      <c r="H18" s="358"/>
      <c r="I18" s="349" t="s">
        <v>112</v>
      </c>
      <c r="J18" s="311">
        <v>326.25</v>
      </c>
      <c r="K18" s="311">
        <v>327.83695652173901</v>
      </c>
    </row>
    <row r="19" spans="1:16" ht="15" customHeight="1" thickBot="1">
      <c r="A19" s="370" t="s">
        <v>6</v>
      </c>
      <c r="B19" s="311">
        <v>11.119565217390999</v>
      </c>
      <c r="C19" s="311">
        <v>11.293478260869</v>
      </c>
      <c r="D19" s="311">
        <v>6.3043478260860004</v>
      </c>
      <c r="E19" s="311">
        <v>6.3369565217390003</v>
      </c>
      <c r="F19" s="311">
        <v>17.423913043477999</v>
      </c>
      <c r="G19" s="311">
        <v>17.630434782607999</v>
      </c>
      <c r="H19" s="357"/>
      <c r="I19" s="349" t="s">
        <v>111</v>
      </c>
      <c r="J19" s="311">
        <v>306.33695652173901</v>
      </c>
      <c r="K19" s="311">
        <v>294.32608695652198</v>
      </c>
    </row>
    <row r="20" spans="1:16" ht="15" customHeight="1" thickBot="1">
      <c r="A20" s="371" t="s">
        <v>107</v>
      </c>
      <c r="B20" s="312">
        <v>186.554347826087</v>
      </c>
      <c r="C20" s="312">
        <v>190.48913043478299</v>
      </c>
      <c r="D20" s="312">
        <v>56.728260869564998</v>
      </c>
      <c r="E20" s="312">
        <v>56.543478260869001</v>
      </c>
      <c r="F20" s="312">
        <v>243.28260869565199</v>
      </c>
      <c r="G20" s="312">
        <v>247.03260869565199</v>
      </c>
      <c r="H20" s="357"/>
      <c r="I20" s="349" t="s">
        <v>9</v>
      </c>
      <c r="J20" s="311">
        <v>201.25</v>
      </c>
      <c r="K20" s="311">
        <v>206.79347826086999</v>
      </c>
      <c r="O20" s="6" t="s">
        <v>12</v>
      </c>
    </row>
    <row r="21" spans="1:16" ht="15" customHeight="1" thickBot="1">
      <c r="A21" s="370" t="s">
        <v>0</v>
      </c>
      <c r="B21" s="311">
        <v>130.16304347826099</v>
      </c>
      <c r="C21" s="311">
        <v>139.16304347826099</v>
      </c>
      <c r="D21" s="311">
        <v>32.728260869564998</v>
      </c>
      <c r="E21" s="311">
        <v>34.271739130434</v>
      </c>
      <c r="F21" s="311">
        <v>162.89130434782601</v>
      </c>
      <c r="G21" s="311">
        <v>173.434782608696</v>
      </c>
      <c r="H21" s="358"/>
      <c r="I21" s="351" t="s">
        <v>109</v>
      </c>
      <c r="J21" s="312">
        <v>833.83695652173901</v>
      </c>
      <c r="K21" s="312">
        <v>828.95652173913004</v>
      </c>
    </row>
    <row r="22" spans="1:16" ht="15" customHeight="1" thickBot="1">
      <c r="A22" s="370" t="s">
        <v>1</v>
      </c>
      <c r="B22" s="311">
        <v>5.3478260869560001</v>
      </c>
      <c r="C22" s="311">
        <v>4.9565217391300003</v>
      </c>
      <c r="D22" s="311">
        <v>2.4130434782600001</v>
      </c>
      <c r="E22" s="311">
        <v>2.2826086956520002</v>
      </c>
      <c r="F22" s="311">
        <v>7.7608695652169999</v>
      </c>
      <c r="G22" s="311">
        <v>7.239130434782</v>
      </c>
      <c r="H22" s="357"/>
      <c r="I22" s="349" t="s">
        <v>7</v>
      </c>
      <c r="J22" s="311">
        <v>255.97826086956499</v>
      </c>
      <c r="K22" s="311">
        <v>268.57608695652198</v>
      </c>
    </row>
    <row r="23" spans="1:16" ht="15" customHeight="1" thickBot="1">
      <c r="A23" s="370" t="s">
        <v>4</v>
      </c>
      <c r="B23" s="311">
        <v>90.086956521738998</v>
      </c>
      <c r="C23" s="311">
        <v>99.173913043477995</v>
      </c>
      <c r="D23" s="311">
        <v>24.010869565217</v>
      </c>
      <c r="E23" s="311">
        <v>25.434782608694999</v>
      </c>
      <c r="F23" s="311">
        <v>114.097826086957</v>
      </c>
      <c r="G23" s="311">
        <v>124.60869565217401</v>
      </c>
      <c r="H23" s="357"/>
      <c r="I23" s="349" t="s">
        <v>10</v>
      </c>
      <c r="J23" s="311">
        <v>162.173913043478</v>
      </c>
      <c r="K23" s="311">
        <v>171.5</v>
      </c>
    </row>
    <row r="24" spans="1:16" ht="15" customHeight="1" thickBot="1">
      <c r="A24" s="371" t="s">
        <v>123</v>
      </c>
      <c r="B24" s="312">
        <v>225.59782608695701</v>
      </c>
      <c r="C24" s="312">
        <v>243.29347826086999</v>
      </c>
      <c r="D24" s="312">
        <v>59.152173913043001</v>
      </c>
      <c r="E24" s="312">
        <v>61.989130434781998</v>
      </c>
      <c r="F24" s="312">
        <v>284.75</v>
      </c>
      <c r="G24" s="312">
        <v>305.28260869565202</v>
      </c>
      <c r="H24" s="358"/>
      <c r="I24" s="351" t="s">
        <v>106</v>
      </c>
      <c r="J24" s="312">
        <v>418.15217391304401</v>
      </c>
      <c r="K24" s="312">
        <v>440.07608695652198</v>
      </c>
    </row>
    <row r="25" spans="1:16" ht="15" customHeight="1" thickBot="1">
      <c r="A25" s="370" t="s">
        <v>5</v>
      </c>
      <c r="B25" s="311">
        <v>35.934782608695002</v>
      </c>
      <c r="C25" s="311">
        <v>35.847826086955997</v>
      </c>
      <c r="D25" s="311">
        <v>9.8043478260859995</v>
      </c>
      <c r="E25" s="311">
        <v>9.75</v>
      </c>
      <c r="F25" s="311">
        <v>45.739130434781998</v>
      </c>
      <c r="G25" s="311">
        <v>45.597826086955997</v>
      </c>
      <c r="H25" s="357"/>
      <c r="I25" s="349" t="s">
        <v>2</v>
      </c>
      <c r="J25" s="311">
        <v>191.89130434782601</v>
      </c>
      <c r="K25" s="311">
        <v>186.45652173913001</v>
      </c>
      <c r="N25" s="6" t="s">
        <v>12</v>
      </c>
      <c r="O25" s="6" t="s">
        <v>12</v>
      </c>
    </row>
    <row r="26" spans="1:16" ht="15" customHeight="1" thickBot="1">
      <c r="A26" s="370" t="s">
        <v>8</v>
      </c>
      <c r="B26" s="311">
        <v>181.39130434782601</v>
      </c>
      <c r="C26" s="311">
        <v>187.14130434782601</v>
      </c>
      <c r="D26" s="311">
        <v>52.978260869564998</v>
      </c>
      <c r="E26" s="311">
        <v>55.369565217390999</v>
      </c>
      <c r="F26" s="311">
        <v>234.369565217391</v>
      </c>
      <c r="G26" s="311">
        <v>242.51086956521701</v>
      </c>
      <c r="H26" s="357"/>
      <c r="I26" s="349" t="s">
        <v>6</v>
      </c>
      <c r="J26" s="311">
        <v>14.673913043478001</v>
      </c>
      <c r="K26" s="311">
        <v>14.673913043478001</v>
      </c>
      <c r="O26" s="6" t="s">
        <v>12</v>
      </c>
    </row>
    <row r="27" spans="1:16" ht="15" customHeight="1" thickBot="1">
      <c r="A27" s="371" t="s">
        <v>105</v>
      </c>
      <c r="B27" s="312">
        <v>217.326086956522</v>
      </c>
      <c r="C27" s="312">
        <v>222.98913043478299</v>
      </c>
      <c r="D27" s="312">
        <v>62.782608695652002</v>
      </c>
      <c r="E27" s="312">
        <v>65.119565217390999</v>
      </c>
      <c r="F27" s="312">
        <v>280.10869565217399</v>
      </c>
      <c r="G27" s="312">
        <v>288.10869565217399</v>
      </c>
      <c r="H27" s="357"/>
      <c r="I27" s="351" t="s">
        <v>107</v>
      </c>
      <c r="J27" s="312">
        <v>206.565217391304</v>
      </c>
      <c r="K27" s="312">
        <v>201.130434782609</v>
      </c>
    </row>
    <row r="28" spans="1:16" ht="15" customHeight="1" thickBot="1">
      <c r="A28" s="370" t="s">
        <v>146</v>
      </c>
      <c r="B28" s="311">
        <v>175.53260869565199</v>
      </c>
      <c r="C28" s="311">
        <v>176.684782608696</v>
      </c>
      <c r="D28" s="311">
        <v>45.836956521738998</v>
      </c>
      <c r="E28" s="311">
        <v>49.684782608695002</v>
      </c>
      <c r="F28" s="311">
        <v>221.369565217391</v>
      </c>
      <c r="G28" s="311">
        <v>226.369565217391</v>
      </c>
      <c r="H28" s="358"/>
      <c r="I28" s="349" t="s">
        <v>110</v>
      </c>
      <c r="J28" s="311">
        <v>296.945652173913</v>
      </c>
      <c r="K28" s="311">
        <v>318.57608695652198</v>
      </c>
    </row>
    <row r="29" spans="1:16" ht="15" customHeight="1" thickBot="1">
      <c r="A29" s="370" t="s">
        <v>191</v>
      </c>
      <c r="B29" s="311">
        <v>7.608695652173</v>
      </c>
      <c r="C29" s="311">
        <v>8.0326086956519998</v>
      </c>
      <c r="D29" s="311">
        <v>4.5</v>
      </c>
      <c r="E29" s="311">
        <v>4.1847826086950004</v>
      </c>
      <c r="F29" s="311">
        <v>12.108695652172999</v>
      </c>
      <c r="G29" s="311">
        <v>12.217391304347</v>
      </c>
      <c r="H29" s="357"/>
      <c r="I29" s="349" t="s">
        <v>132</v>
      </c>
      <c r="J29" s="311">
        <v>280.86956521739103</v>
      </c>
      <c r="K29" s="311">
        <v>296.61956521739103</v>
      </c>
    </row>
    <row r="30" spans="1:16" ht="15" customHeight="1" thickBot="1">
      <c r="A30" s="371" t="s">
        <v>103</v>
      </c>
      <c r="B30" s="312">
        <v>183.14130434782601</v>
      </c>
      <c r="C30" s="312">
        <v>184.71739130434801</v>
      </c>
      <c r="D30" s="312">
        <v>50.336956521738998</v>
      </c>
      <c r="E30" s="312">
        <v>53.869565217390999</v>
      </c>
      <c r="F30" s="312">
        <v>233.47826086956499</v>
      </c>
      <c r="G30" s="312">
        <v>238.58695652173901</v>
      </c>
      <c r="H30" s="358"/>
      <c r="I30" s="351" t="s">
        <v>108</v>
      </c>
      <c r="J30" s="312">
        <v>577.81521739130403</v>
      </c>
      <c r="K30" s="312">
        <v>615.195652173913</v>
      </c>
    </row>
    <row r="31" spans="1:16" ht="15" customHeight="1" thickBot="1">
      <c r="A31" s="348" t="s">
        <v>11</v>
      </c>
      <c r="B31" s="313">
        <v>2559.9456521739098</v>
      </c>
      <c r="C31" s="313">
        <v>2707.3586956521699</v>
      </c>
      <c r="D31" s="313">
        <v>862.64130434782601</v>
      </c>
      <c r="E31" s="313">
        <v>869.20652173913004</v>
      </c>
      <c r="F31" s="313">
        <v>3422.5869565217399</v>
      </c>
      <c r="G31" s="313">
        <v>3576.5652173912999</v>
      </c>
      <c r="H31" s="358"/>
      <c r="I31" s="348" t="s">
        <v>11</v>
      </c>
      <c r="J31" s="313">
        <v>3015.25</v>
      </c>
      <c r="K31" s="313">
        <v>3100.5543478260902</v>
      </c>
    </row>
    <row r="32" spans="1:16" ht="15" customHeight="1">
      <c r="A32" s="372">
        <v>45582</v>
      </c>
      <c r="B32" s="330" t="s">
        <v>30</v>
      </c>
      <c r="C32" s="330" t="s">
        <v>30</v>
      </c>
      <c r="D32" s="330" t="s">
        <v>30</v>
      </c>
      <c r="E32" s="330" t="s">
        <v>30</v>
      </c>
      <c r="F32" s="330" t="s">
        <v>30</v>
      </c>
      <c r="G32" s="330" t="s">
        <v>30</v>
      </c>
      <c r="H32" s="359" t="s">
        <v>30</v>
      </c>
      <c r="I32" s="372">
        <v>45582</v>
      </c>
      <c r="J32" s="330" t="s">
        <v>30</v>
      </c>
      <c r="K32" s="330" t="s">
        <v>30</v>
      </c>
    </row>
    <row r="33" spans="1:13" ht="15" customHeight="1">
      <c r="A33" s="372"/>
      <c r="B33" s="330"/>
      <c r="C33" s="330"/>
      <c r="D33" s="330"/>
      <c r="E33" s="330"/>
      <c r="F33" s="330"/>
      <c r="G33" s="330"/>
      <c r="H33" s="359"/>
      <c r="I33" s="372"/>
      <c r="J33" s="330"/>
      <c r="K33" s="330"/>
    </row>
    <row r="34" spans="1:13">
      <c r="A34" s="323"/>
      <c r="F34" s="336"/>
    </row>
    <row r="35" spans="1:13">
      <c r="A35" s="323"/>
      <c r="C35" s="381"/>
      <c r="D35" s="381"/>
      <c r="E35" s="381"/>
      <c r="F35" s="381"/>
      <c r="G35" s="381"/>
    </row>
    <row r="36" spans="1:13">
      <c r="M36" s="6" t="s">
        <v>12</v>
      </c>
    </row>
    <row r="41" spans="1:13">
      <c r="F41" s="6" t="s">
        <v>12</v>
      </c>
    </row>
    <row r="42" spans="1:13">
      <c r="J42" s="6" t="s">
        <v>12</v>
      </c>
    </row>
  </sheetData>
  <mergeCells count="11">
    <mergeCell ref="O6:P9"/>
    <mergeCell ref="A2:A3"/>
    <mergeCell ref="B2:G2"/>
    <mergeCell ref="J2:K2"/>
    <mergeCell ref="A1:K1"/>
    <mergeCell ref="B3:C3"/>
    <mergeCell ref="D3:E3"/>
    <mergeCell ref="F3:G3"/>
    <mergeCell ref="J3:K3"/>
    <mergeCell ref="M1:Y1"/>
    <mergeCell ref="I2:I3"/>
  </mergeCells>
  <pageMargins left="0.7" right="0.7" top="0.75" bottom="0.75" header="0.3" footer="0.3"/>
  <pageSetup paperSize="9" orientation="portrait" r:id="rId1"/>
  <headerFooter>
    <oddFooter xml:space="preserve">&amp;C_x000D_&amp;1#&amp;"Calibri"&amp;10&amp;K000000  Classified as OFFICIAL </oddFooter>
  </headerFooter>
  <ignoredErrors>
    <ignoredError sqref="O4" formulaRange="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CC90D1-014A-4E52-B3A9-0A04A5B7141B}">
  <sheetPr>
    <tabColor rgb="FF00587B"/>
  </sheetPr>
  <dimension ref="A1:AC164"/>
  <sheetViews>
    <sheetView topLeftCell="D4" zoomScaleNormal="100" zoomScaleSheetLayoutView="140" workbookViewId="0">
      <selection activeCell="L15" sqref="L15"/>
    </sheetView>
  </sheetViews>
  <sheetFormatPr defaultColWidth="9.140625" defaultRowHeight="15"/>
  <cols>
    <col min="1" max="1" width="31.7109375" style="196" customWidth="1"/>
    <col min="2" max="3" width="16" style="269" customWidth="1"/>
    <col min="4" max="4" width="30" style="269" bestFit="1" customWidth="1"/>
    <col min="5" max="5" width="13.28515625" style="196" customWidth="1"/>
    <col min="6" max="6" width="3.42578125" style="2" customWidth="1"/>
    <col min="7" max="7" width="10.42578125" style="275" bestFit="1" customWidth="1"/>
    <col min="8" max="9" width="11.140625" style="275" bestFit="1" customWidth="1"/>
    <col min="10" max="10" width="3.7109375" style="275" customWidth="1"/>
    <col min="11" max="11" width="30" style="275" bestFit="1" customWidth="1"/>
    <col min="12" max="12" width="9.28515625" style="275" bestFit="1" customWidth="1"/>
    <col min="13" max="14" width="14" style="275" bestFit="1" customWidth="1"/>
    <col min="15" max="15" width="3.7109375" style="275" customWidth="1"/>
    <col min="16" max="16" width="10.42578125" style="275" bestFit="1" customWidth="1"/>
    <col min="17" max="18" width="11.140625" style="275" bestFit="1" customWidth="1"/>
    <col min="19" max="19" width="7.5703125" style="275" customWidth="1"/>
    <col min="20" max="20" width="16.7109375" style="275" bestFit="1" customWidth="1"/>
    <col min="21" max="21" width="9.28515625" style="275" bestFit="1" customWidth="1"/>
    <col min="22" max="23" width="14" style="275" bestFit="1" customWidth="1"/>
    <col min="24" max="27" width="3.7109375" style="275" customWidth="1"/>
    <col min="28" max="16384" width="9.140625" style="2"/>
  </cols>
  <sheetData>
    <row r="1" spans="1:29" ht="35.25" customHeight="1">
      <c r="A1" s="625" t="s">
        <v>229</v>
      </c>
      <c r="B1" s="625"/>
      <c r="C1" s="625"/>
      <c r="D1" s="625"/>
      <c r="E1" s="625"/>
      <c r="F1" s="275"/>
      <c r="H1" s="363"/>
      <c r="I1" s="363"/>
    </row>
    <row r="2" spans="1:29" s="404" customFormat="1" ht="10.5" customHeight="1">
      <c r="A2" s="402"/>
      <c r="B2" s="403"/>
      <c r="C2" s="403"/>
      <c r="D2" s="403"/>
      <c r="E2" s="403"/>
      <c r="F2" s="363"/>
      <c r="G2" s="363"/>
      <c r="H2" s="363"/>
      <c r="I2" s="363"/>
      <c r="J2" s="363"/>
      <c r="K2" s="363"/>
      <c r="L2" s="363"/>
      <c r="M2" s="363"/>
      <c r="N2" s="363"/>
      <c r="O2" s="363"/>
      <c r="P2" s="363"/>
      <c r="Q2" s="363"/>
      <c r="R2" s="363"/>
      <c r="S2" s="363"/>
      <c r="T2" s="363"/>
      <c r="U2" s="363"/>
      <c r="V2" s="363"/>
      <c r="W2" s="363"/>
      <c r="X2" s="363"/>
      <c r="Y2" s="363"/>
      <c r="Z2" s="363"/>
      <c r="AA2" s="363"/>
    </row>
    <row r="3" spans="1:29" ht="46.5" customHeight="1">
      <c r="A3" s="405" t="s">
        <v>248</v>
      </c>
      <c r="B3" s="390" t="s">
        <v>227</v>
      </c>
      <c r="C3" s="390" t="s">
        <v>228</v>
      </c>
      <c r="D3" s="627" t="s">
        <v>250</v>
      </c>
      <c r="E3" s="628"/>
      <c r="F3" s="362"/>
      <c r="G3" s="626" t="s">
        <v>232</v>
      </c>
      <c r="H3" s="626"/>
      <c r="I3" s="626"/>
      <c r="J3" s="626"/>
      <c r="K3" s="626"/>
      <c r="L3" s="626"/>
      <c r="M3" s="626"/>
      <c r="N3" s="626"/>
      <c r="O3" s="626"/>
      <c r="P3" s="626"/>
      <c r="Q3" s="626"/>
      <c r="R3" s="626"/>
      <c r="S3" s="626"/>
      <c r="T3" s="626"/>
      <c r="U3" s="626"/>
      <c r="V3" s="626"/>
      <c r="W3" s="626"/>
    </row>
    <row r="4" spans="1:29" ht="32.25" customHeight="1">
      <c r="A4" s="399" t="s">
        <v>184</v>
      </c>
      <c r="B4" s="400" t="s">
        <v>179</v>
      </c>
      <c r="C4" s="401" t="s">
        <v>180</v>
      </c>
      <c r="D4" s="636" t="s">
        <v>178</v>
      </c>
      <c r="E4" s="637"/>
      <c r="G4" s="631" t="s">
        <v>230</v>
      </c>
      <c r="H4" s="632"/>
      <c r="I4" s="632"/>
      <c r="J4" s="632"/>
      <c r="K4" s="632"/>
      <c r="L4" s="632"/>
      <c r="M4" s="632"/>
      <c r="N4" s="632"/>
      <c r="O4" s="389"/>
      <c r="P4" s="631" t="s">
        <v>231</v>
      </c>
      <c r="Q4" s="632"/>
      <c r="R4" s="632"/>
      <c r="S4" s="632"/>
      <c r="T4" s="632"/>
      <c r="U4" s="632"/>
      <c r="V4" s="632"/>
      <c r="W4" s="632"/>
    </row>
    <row r="5" spans="1:29" ht="15.75" customHeight="1">
      <c r="A5" s="267" t="s">
        <v>59</v>
      </c>
      <c r="B5" s="267" t="s">
        <v>264</v>
      </c>
      <c r="C5" s="267" t="s">
        <v>264</v>
      </c>
      <c r="D5" s="267"/>
      <c r="E5" s="267" t="s">
        <v>264</v>
      </c>
      <c r="F5" s="17"/>
      <c r="G5" s="633"/>
      <c r="H5" s="634"/>
      <c r="I5" s="634"/>
      <c r="J5" s="634"/>
      <c r="K5" s="634"/>
      <c r="L5" s="634"/>
      <c r="M5" s="634"/>
      <c r="N5" s="634"/>
      <c r="P5" s="633"/>
      <c r="Q5" s="634"/>
      <c r="R5" s="634"/>
      <c r="S5" s="634"/>
      <c r="T5" s="634"/>
      <c r="U5" s="634"/>
      <c r="V5" s="634"/>
      <c r="W5" s="634"/>
    </row>
    <row r="6" spans="1:29" ht="15.75" customHeight="1">
      <c r="A6" s="365" t="s">
        <v>2</v>
      </c>
      <c r="B6" s="217">
        <v>0.52818627450900002</v>
      </c>
      <c r="C6" s="217">
        <v>0.85185185185099999</v>
      </c>
      <c r="D6" s="364" t="s">
        <v>110</v>
      </c>
      <c r="E6" s="217">
        <v>0.825536226988</v>
      </c>
      <c r="G6" s="638" t="s">
        <v>285</v>
      </c>
      <c r="H6" s="639"/>
      <c r="I6" s="639"/>
      <c r="J6" s="639"/>
      <c r="K6" s="639"/>
      <c r="L6" s="639"/>
      <c r="M6" s="639"/>
      <c r="N6" s="639"/>
      <c r="P6" s="638" t="s">
        <v>261</v>
      </c>
      <c r="Q6" s="639"/>
      <c r="R6" s="639"/>
      <c r="S6" s="639"/>
      <c r="T6" s="639"/>
      <c r="U6" s="639"/>
      <c r="V6" s="639"/>
      <c r="W6" s="639"/>
    </row>
    <row r="7" spans="1:29" ht="15.75" customHeight="1" thickBot="1">
      <c r="A7" s="365" t="s">
        <v>6</v>
      </c>
      <c r="B7" s="217">
        <v>0.824561403508</v>
      </c>
      <c r="C7" s="217">
        <v>0.962264150943</v>
      </c>
      <c r="D7" s="364" t="s">
        <v>132</v>
      </c>
      <c r="E7" s="217">
        <v>0.84923146473699995</v>
      </c>
      <c r="G7" s="640" t="s">
        <v>60</v>
      </c>
      <c r="H7" s="634"/>
      <c r="I7" s="634"/>
      <c r="J7" s="6"/>
      <c r="K7" s="641" t="s">
        <v>187</v>
      </c>
      <c r="L7" s="634"/>
      <c r="M7" s="634"/>
      <c r="N7" s="634"/>
      <c r="P7" s="640" t="s">
        <v>60</v>
      </c>
      <c r="Q7" s="634"/>
      <c r="R7" s="634"/>
      <c r="S7" s="635" t="s">
        <v>192</v>
      </c>
      <c r="T7" s="641" t="s">
        <v>189</v>
      </c>
      <c r="U7" s="634"/>
      <c r="V7" s="634"/>
      <c r="W7" s="634"/>
    </row>
    <row r="8" spans="1:29" ht="15.75" customHeight="1" thickBot="1">
      <c r="A8" s="365" t="s">
        <v>107</v>
      </c>
      <c r="B8" s="217">
        <v>0.54753722794899995</v>
      </c>
      <c r="C8" s="217">
        <v>0.85863267670900001</v>
      </c>
      <c r="D8" s="364" t="s">
        <v>108</v>
      </c>
      <c r="E8" s="217">
        <v>0.83566940550900004</v>
      </c>
      <c r="G8" s="294" t="s">
        <v>61</v>
      </c>
      <c r="H8" s="294" t="s">
        <v>52</v>
      </c>
      <c r="I8" s="294" t="s">
        <v>53</v>
      </c>
      <c r="J8" s="297"/>
      <c r="K8" s="294" t="s">
        <v>188</v>
      </c>
      <c r="L8" s="294" t="s">
        <v>62</v>
      </c>
      <c r="M8" s="294" t="s">
        <v>63</v>
      </c>
      <c r="N8" s="294" t="s">
        <v>64</v>
      </c>
      <c r="O8" s="277"/>
      <c r="P8" s="294" t="s">
        <v>61</v>
      </c>
      <c r="Q8" s="294" t="s">
        <v>52</v>
      </c>
      <c r="R8" s="294" t="s">
        <v>53</v>
      </c>
      <c r="S8" s="635"/>
      <c r="T8" s="294" t="s">
        <v>190</v>
      </c>
      <c r="U8" s="294" t="s">
        <v>62</v>
      </c>
      <c r="V8" s="294" t="s">
        <v>63</v>
      </c>
      <c r="W8" s="294" t="s">
        <v>64</v>
      </c>
      <c r="X8" s="277"/>
      <c r="Y8" s="277"/>
      <c r="Z8" s="277"/>
      <c r="AA8" s="277"/>
    </row>
    <row r="9" spans="1:29" ht="15.75" customHeight="1" thickBot="1">
      <c r="A9" s="365" t="s">
        <v>7</v>
      </c>
      <c r="B9" s="217">
        <v>0.32558139534800001</v>
      </c>
      <c r="C9" s="217">
        <v>0.76097560975599998</v>
      </c>
      <c r="D9" s="364" t="s">
        <v>111</v>
      </c>
      <c r="E9" s="217">
        <v>0.73523622047199999</v>
      </c>
      <c r="G9" s="295" t="s">
        <v>65</v>
      </c>
      <c r="H9" s="419">
        <v>12.7</v>
      </c>
      <c r="I9" s="419">
        <v>25.2</v>
      </c>
      <c r="J9" s="297"/>
      <c r="K9" s="295" t="s">
        <v>123</v>
      </c>
      <c r="L9" s="295" t="s">
        <v>65</v>
      </c>
      <c r="M9" s="419">
        <v>10.1</v>
      </c>
      <c r="N9" s="419">
        <v>20.6</v>
      </c>
      <c r="P9" s="295" t="s">
        <v>65</v>
      </c>
      <c r="Q9" s="419">
        <v>12.7</v>
      </c>
      <c r="R9" s="419">
        <v>25.2</v>
      </c>
      <c r="S9" s="297" t="b">
        <f>IF(AND(H9=Q9), (I9=R9), "false")</f>
        <v>1</v>
      </c>
      <c r="T9" s="295" t="s">
        <v>111</v>
      </c>
      <c r="U9" s="295" t="s">
        <v>65</v>
      </c>
      <c r="V9" s="419">
        <v>15.5</v>
      </c>
      <c r="W9" s="419">
        <v>27.7</v>
      </c>
    </row>
    <row r="10" spans="1:29" ht="15.75" customHeight="1" thickBot="1">
      <c r="A10" s="365" t="s">
        <v>10</v>
      </c>
      <c r="B10" s="217">
        <v>0.420803782505</v>
      </c>
      <c r="C10" s="217">
        <v>0.80717488789199998</v>
      </c>
      <c r="D10" s="364" t="s">
        <v>112</v>
      </c>
      <c r="E10" s="217">
        <v>0.77912621359199996</v>
      </c>
      <c r="G10" s="295" t="s">
        <v>46</v>
      </c>
      <c r="H10" s="419">
        <v>8.6999999999999993</v>
      </c>
      <c r="I10" s="419">
        <v>17.5</v>
      </c>
      <c r="J10" s="297"/>
      <c r="K10" s="295" t="s">
        <v>123</v>
      </c>
      <c r="L10" s="295" t="s">
        <v>46</v>
      </c>
      <c r="M10" s="419">
        <v>8.6999999999999993</v>
      </c>
      <c r="N10" s="419">
        <v>17.2</v>
      </c>
      <c r="P10" s="295" t="s">
        <v>46</v>
      </c>
      <c r="Q10" s="419">
        <v>8.6999999999999993</v>
      </c>
      <c r="R10" s="419">
        <v>17.5</v>
      </c>
      <c r="S10" s="297" t="b">
        <f t="shared" ref="S10:S13" si="0">IF(AND(H10=Q10), (I10=R10), "false")</f>
        <v>1</v>
      </c>
      <c r="T10" s="295" t="s">
        <v>111</v>
      </c>
      <c r="U10" s="295" t="s">
        <v>46</v>
      </c>
      <c r="V10" s="419">
        <v>9.4</v>
      </c>
      <c r="W10" s="419">
        <v>17.899999999999999</v>
      </c>
      <c r="AC10" s="2" t="s">
        <v>12</v>
      </c>
    </row>
    <row r="11" spans="1:29" ht="15.75" customHeight="1" thickBot="1">
      <c r="A11" s="365" t="s">
        <v>106</v>
      </c>
      <c r="B11" s="217">
        <v>0.36659877800399998</v>
      </c>
      <c r="C11" s="217">
        <v>0.78173270651399995</v>
      </c>
      <c r="D11" s="364" t="s">
        <v>9</v>
      </c>
      <c r="E11" s="217">
        <v>0.72651421508000003</v>
      </c>
      <c r="G11" s="295" t="s">
        <v>47</v>
      </c>
      <c r="H11" s="419">
        <v>11.5</v>
      </c>
      <c r="I11" s="419">
        <v>22.7</v>
      </c>
      <c r="J11" s="297"/>
      <c r="K11" s="295" t="s">
        <v>123</v>
      </c>
      <c r="L11" s="295" t="s">
        <v>47</v>
      </c>
      <c r="M11" s="419">
        <v>9.8000000000000007</v>
      </c>
      <c r="N11" s="419">
        <v>20.100000000000001</v>
      </c>
      <c r="P11" s="295" t="s">
        <v>47</v>
      </c>
      <c r="Q11" s="419">
        <v>11.5</v>
      </c>
      <c r="R11" s="419">
        <v>22.7</v>
      </c>
      <c r="S11" s="297" t="b">
        <f t="shared" si="0"/>
        <v>1</v>
      </c>
      <c r="T11" s="295" t="s">
        <v>111</v>
      </c>
      <c r="U11" s="295" t="s">
        <v>47</v>
      </c>
      <c r="V11" s="419">
        <v>13.2</v>
      </c>
      <c r="W11" s="419">
        <v>24</v>
      </c>
    </row>
    <row r="12" spans="1:29" ht="15.75" customHeight="1" thickBot="1">
      <c r="A12" s="365" t="s">
        <v>3</v>
      </c>
      <c r="B12" s="217">
        <v>0.385321100917</v>
      </c>
      <c r="C12" s="217">
        <v>0.83444592790299998</v>
      </c>
      <c r="D12" s="364" t="s">
        <v>109</v>
      </c>
      <c r="E12" s="217">
        <v>0.74931917211300003</v>
      </c>
      <c r="G12" s="295" t="s">
        <v>48</v>
      </c>
      <c r="H12" s="419">
        <v>13.6</v>
      </c>
      <c r="I12" s="419">
        <v>26.4</v>
      </c>
      <c r="J12" s="297"/>
      <c r="K12" s="295" t="s">
        <v>123</v>
      </c>
      <c r="L12" s="295" t="s">
        <v>48</v>
      </c>
      <c r="M12" s="419">
        <v>10.199999999999999</v>
      </c>
      <c r="N12" s="419">
        <v>20.9</v>
      </c>
      <c r="P12" s="295" t="s">
        <v>48</v>
      </c>
      <c r="Q12" s="419">
        <v>13.6</v>
      </c>
      <c r="R12" s="419">
        <v>26.4</v>
      </c>
      <c r="S12" s="297" t="b">
        <f t="shared" si="0"/>
        <v>1</v>
      </c>
      <c r="T12" s="295" t="s">
        <v>111</v>
      </c>
      <c r="U12" s="295" t="s">
        <v>48</v>
      </c>
      <c r="V12" s="419">
        <v>18</v>
      </c>
      <c r="W12" s="419">
        <v>29.5</v>
      </c>
    </row>
    <row r="13" spans="1:29" ht="15.75" customHeight="1" thickBot="1">
      <c r="A13" s="365" t="s">
        <v>113</v>
      </c>
      <c r="B13" s="217">
        <v>0.385321100917</v>
      </c>
      <c r="C13" s="217">
        <v>0.83444592790299998</v>
      </c>
      <c r="D13" s="364" t="s">
        <v>3</v>
      </c>
      <c r="E13" s="217">
        <v>0.766161213088</v>
      </c>
      <c r="G13" s="295" t="s">
        <v>49</v>
      </c>
      <c r="H13" s="419">
        <v>25.7</v>
      </c>
      <c r="I13" s="419">
        <v>61.6</v>
      </c>
      <c r="J13" s="297"/>
      <c r="K13" s="295" t="s">
        <v>123</v>
      </c>
      <c r="L13" s="295" t="s">
        <v>49</v>
      </c>
      <c r="M13" s="419">
        <v>17.100000000000001</v>
      </c>
      <c r="N13" s="419">
        <v>47.6</v>
      </c>
      <c r="P13" s="295" t="s">
        <v>49</v>
      </c>
      <c r="Q13" s="419">
        <v>25.7</v>
      </c>
      <c r="R13" s="419">
        <v>61.6</v>
      </c>
      <c r="S13" s="297" t="b">
        <f t="shared" si="0"/>
        <v>1</v>
      </c>
      <c r="T13" s="295" t="s">
        <v>111</v>
      </c>
      <c r="U13" s="295" t="s">
        <v>49</v>
      </c>
      <c r="V13" s="419">
        <v>35.4</v>
      </c>
      <c r="W13" s="419">
        <v>69.7</v>
      </c>
    </row>
    <row r="14" spans="1:29" ht="15.75" customHeight="1" thickBot="1">
      <c r="A14" s="365" t="s">
        <v>111</v>
      </c>
      <c r="B14" s="217">
        <v>0.295580110497</v>
      </c>
      <c r="C14" s="217">
        <v>0.78125</v>
      </c>
      <c r="D14" s="364" t="s">
        <v>113</v>
      </c>
      <c r="E14" s="217">
        <v>0.766161213088</v>
      </c>
      <c r="G14" s="372">
        <v>45582</v>
      </c>
      <c r="H14" s="328" t="s">
        <v>30</v>
      </c>
      <c r="I14" s="328" t="s">
        <v>30</v>
      </c>
      <c r="J14" s="297"/>
      <c r="K14" s="295" t="s">
        <v>105</v>
      </c>
      <c r="L14" s="295" t="s">
        <v>65</v>
      </c>
      <c r="M14" s="419">
        <v>9.6</v>
      </c>
      <c r="N14" s="419">
        <v>17.100000000000001</v>
      </c>
      <c r="P14" s="372">
        <v>45582</v>
      </c>
      <c r="Q14" s="328" t="s">
        <v>30</v>
      </c>
      <c r="R14" s="328" t="s">
        <v>30</v>
      </c>
      <c r="S14" s="297"/>
      <c r="T14" s="295" t="s">
        <v>146</v>
      </c>
      <c r="U14" s="295" t="s">
        <v>65</v>
      </c>
      <c r="V14" s="419">
        <v>10.7</v>
      </c>
      <c r="W14" s="419">
        <v>21.4</v>
      </c>
    </row>
    <row r="15" spans="1:29" ht="15.75" customHeight="1" thickBot="1">
      <c r="A15" s="365" t="s">
        <v>112</v>
      </c>
      <c r="B15" s="217">
        <v>0.410430839002</v>
      </c>
      <c r="C15" s="217">
        <v>0.80769230769199996</v>
      </c>
      <c r="D15" s="364" t="s">
        <v>7</v>
      </c>
      <c r="E15" s="217">
        <v>0.66307908282600003</v>
      </c>
      <c r="G15" s="642"/>
      <c r="H15" s="642"/>
      <c r="I15" s="383"/>
      <c r="J15" s="297"/>
      <c r="K15" s="295" t="s">
        <v>105</v>
      </c>
      <c r="L15" s="295" t="s">
        <v>46</v>
      </c>
      <c r="M15" s="419">
        <v>7.4</v>
      </c>
      <c r="N15" s="419">
        <v>13.4</v>
      </c>
      <c r="P15" s="642"/>
      <c r="Q15" s="642"/>
      <c r="R15" s="383"/>
      <c r="S15" s="297"/>
      <c r="T15" s="295" t="s">
        <v>146</v>
      </c>
      <c r="U15" s="295" t="s">
        <v>46</v>
      </c>
      <c r="V15" s="419">
        <v>9</v>
      </c>
      <c r="W15" s="419">
        <v>18.2</v>
      </c>
    </row>
    <row r="16" spans="1:29" ht="15.75" customHeight="1" thickBot="1">
      <c r="A16" s="365" t="s">
        <v>9</v>
      </c>
      <c r="B16" s="217">
        <v>0.362776025236</v>
      </c>
      <c r="C16" s="217">
        <v>0.72623574144400005</v>
      </c>
      <c r="D16" s="364" t="s">
        <v>10</v>
      </c>
      <c r="E16" s="217">
        <v>0.65671641791000002</v>
      </c>
      <c r="G16" s="6"/>
      <c r="H16" s="6"/>
      <c r="I16" s="6"/>
      <c r="J16" s="297"/>
      <c r="K16" s="295" t="s">
        <v>105</v>
      </c>
      <c r="L16" s="295" t="s">
        <v>47</v>
      </c>
      <c r="M16" s="419">
        <v>9.3000000000000007</v>
      </c>
      <c r="N16" s="419">
        <v>16.7</v>
      </c>
      <c r="P16" s="6" t="s">
        <v>12</v>
      </c>
      <c r="Q16" s="6"/>
      <c r="R16" s="6"/>
      <c r="S16" s="297"/>
      <c r="T16" s="295" t="s">
        <v>146</v>
      </c>
      <c r="U16" s="295" t="s">
        <v>47</v>
      </c>
      <c r="V16" s="419">
        <v>10.5</v>
      </c>
      <c r="W16" s="419">
        <v>20.5</v>
      </c>
    </row>
    <row r="17" spans="1:23" ht="15.75" customHeight="1" thickBot="1">
      <c r="A17" s="365" t="s">
        <v>109</v>
      </c>
      <c r="B17" s="217">
        <v>0.35982142857100002</v>
      </c>
      <c r="C17" s="217">
        <v>0.78069498069400001</v>
      </c>
      <c r="D17" s="364" t="s">
        <v>106</v>
      </c>
      <c r="E17" s="217">
        <v>0.66180321735799996</v>
      </c>
      <c r="G17" s="6"/>
      <c r="H17" s="6"/>
      <c r="I17" s="6"/>
      <c r="J17" s="297"/>
      <c r="K17" s="295" t="s">
        <v>105</v>
      </c>
      <c r="L17" s="295" t="s">
        <v>48</v>
      </c>
      <c r="M17" s="419">
        <v>9.8000000000000007</v>
      </c>
      <c r="N17" s="419">
        <v>17.5</v>
      </c>
      <c r="P17" s="6"/>
      <c r="Q17" s="6"/>
      <c r="R17" s="6"/>
      <c r="S17" s="297"/>
      <c r="T17" s="295" t="s">
        <v>146</v>
      </c>
      <c r="U17" s="295" t="s">
        <v>48</v>
      </c>
      <c r="V17" s="419">
        <v>10.9</v>
      </c>
      <c r="W17" s="419">
        <v>21.8</v>
      </c>
    </row>
    <row r="18" spans="1:23" ht="15.75" customHeight="1" thickBot="1">
      <c r="A18" s="365" t="s">
        <v>110</v>
      </c>
      <c r="B18" s="217">
        <v>0.33542976939199998</v>
      </c>
      <c r="C18" s="217">
        <v>0.80746268656700004</v>
      </c>
      <c r="D18" s="364" t="s">
        <v>2</v>
      </c>
      <c r="E18" s="217">
        <v>0.73750991276699995</v>
      </c>
      <c r="G18" s="6"/>
      <c r="H18" s="6"/>
      <c r="I18" s="6"/>
      <c r="J18" s="297"/>
      <c r="K18" s="295" t="s">
        <v>105</v>
      </c>
      <c r="L18" s="295" t="s">
        <v>49</v>
      </c>
      <c r="M18" s="419">
        <v>18</v>
      </c>
      <c r="N18" s="419">
        <v>48.3</v>
      </c>
      <c r="P18" s="6"/>
      <c r="Q18" s="6"/>
      <c r="R18" s="6"/>
      <c r="S18" s="297"/>
      <c r="T18" s="295" t="s">
        <v>146</v>
      </c>
      <c r="U18" s="295" t="s">
        <v>49</v>
      </c>
      <c r="V18" s="419">
        <v>22.8</v>
      </c>
      <c r="W18" s="419">
        <v>57.3</v>
      </c>
    </row>
    <row r="19" spans="1:23" ht="15.75" customHeight="1" thickBot="1">
      <c r="A19" s="365" t="s">
        <v>132</v>
      </c>
      <c r="B19" s="217">
        <v>0.34114583333300003</v>
      </c>
      <c r="C19" s="217">
        <v>0.78286852589599998</v>
      </c>
      <c r="D19" s="364" t="s">
        <v>6</v>
      </c>
      <c r="E19" s="217">
        <v>0.90909090909000001</v>
      </c>
      <c r="G19" s="6"/>
      <c r="H19" s="6"/>
      <c r="I19" s="6"/>
      <c r="J19" s="297"/>
      <c r="K19" s="295" t="s">
        <v>113</v>
      </c>
      <c r="L19" s="295" t="s">
        <v>65</v>
      </c>
      <c r="M19" s="419">
        <v>13.5</v>
      </c>
      <c r="N19" s="419">
        <v>25.5</v>
      </c>
      <c r="P19" s="6"/>
      <c r="Q19" s="6"/>
      <c r="R19" s="6"/>
      <c r="S19" s="297"/>
      <c r="T19" s="295" t="s">
        <v>4</v>
      </c>
      <c r="U19" s="295" t="s">
        <v>65</v>
      </c>
      <c r="V19" s="419">
        <v>10.4</v>
      </c>
      <c r="W19" s="419">
        <v>21.4</v>
      </c>
    </row>
    <row r="20" spans="1:23" ht="15.75" customHeight="1" thickBot="1">
      <c r="A20" s="365" t="s">
        <v>108</v>
      </c>
      <c r="B20" s="217">
        <v>0.33797909407600002</v>
      </c>
      <c r="C20" s="217">
        <v>0.79692832764499999</v>
      </c>
      <c r="D20" s="364" t="s">
        <v>107</v>
      </c>
      <c r="E20" s="217">
        <v>0.73899371069099995</v>
      </c>
      <c r="G20" s="6"/>
      <c r="H20" s="6"/>
      <c r="I20" s="6"/>
      <c r="J20" s="297"/>
      <c r="K20" s="295" t="s">
        <v>113</v>
      </c>
      <c r="L20" s="295" t="s">
        <v>46</v>
      </c>
      <c r="M20" s="419">
        <v>8.8000000000000007</v>
      </c>
      <c r="N20" s="419">
        <v>16.3</v>
      </c>
      <c r="P20" s="6"/>
      <c r="Q20" s="6"/>
      <c r="R20" s="6"/>
      <c r="S20" s="297"/>
      <c r="T20" s="295" t="s">
        <v>4</v>
      </c>
      <c r="U20" s="295" t="s">
        <v>46</v>
      </c>
      <c r="V20" s="419">
        <v>8.6999999999999993</v>
      </c>
      <c r="W20" s="419">
        <v>18.5</v>
      </c>
    </row>
    <row r="21" spans="1:23" ht="15.75" customHeight="1" thickBot="1">
      <c r="A21" s="365" t="s">
        <v>146</v>
      </c>
      <c r="B21" s="217">
        <v>0.46642468239500001</v>
      </c>
      <c r="C21" s="217">
        <v>0.83030949839900003</v>
      </c>
      <c r="D21" s="364" t="s">
        <v>0</v>
      </c>
      <c r="E21" s="217">
        <v>0.77887788778800005</v>
      </c>
      <c r="G21" s="6"/>
      <c r="H21" s="6"/>
      <c r="I21" s="6"/>
      <c r="J21" s="297"/>
      <c r="K21" s="295" t="s">
        <v>113</v>
      </c>
      <c r="L21" s="295" t="s">
        <v>47</v>
      </c>
      <c r="M21" s="419">
        <v>11.6</v>
      </c>
      <c r="N21" s="419">
        <v>22</v>
      </c>
      <c r="P21" s="296"/>
      <c r="Q21" s="6"/>
      <c r="R21" s="6"/>
      <c r="S21" s="297"/>
      <c r="T21" s="295" t="s">
        <v>4</v>
      </c>
      <c r="U21" s="295" t="s">
        <v>47</v>
      </c>
      <c r="V21" s="419">
        <v>10.199999999999999</v>
      </c>
      <c r="W21" s="419">
        <v>21.5</v>
      </c>
    </row>
    <row r="22" spans="1:23" ht="15.75" customHeight="1" thickBot="1">
      <c r="A22" s="365" t="s">
        <v>191</v>
      </c>
      <c r="B22" s="217">
        <v>0.71428571428499998</v>
      </c>
      <c r="C22" s="217">
        <v>0.84705882352899997</v>
      </c>
      <c r="D22" s="364" t="s">
        <v>1</v>
      </c>
      <c r="E22" s="217">
        <v>0</v>
      </c>
      <c r="G22" s="6"/>
      <c r="H22" s="6" t="s">
        <v>12</v>
      </c>
      <c r="I22" s="6"/>
      <c r="J22" s="297"/>
      <c r="K22" s="295" t="s">
        <v>113</v>
      </c>
      <c r="L22" s="295" t="s">
        <v>48</v>
      </c>
      <c r="M22" s="419">
        <v>15.1</v>
      </c>
      <c r="N22" s="419">
        <v>26.9</v>
      </c>
      <c r="P22" s="6"/>
      <c r="Q22" s="6"/>
      <c r="R22" s="6"/>
      <c r="S22" s="297"/>
      <c r="T22" s="295" t="s">
        <v>4</v>
      </c>
      <c r="U22" s="295" t="s">
        <v>48</v>
      </c>
      <c r="V22" s="419">
        <v>10.5</v>
      </c>
      <c r="W22" s="419">
        <v>21.5</v>
      </c>
    </row>
    <row r="23" spans="1:23" ht="15.75" customHeight="1" thickBot="1">
      <c r="A23" s="365" t="s">
        <v>103</v>
      </c>
      <c r="B23" s="217">
        <v>0.48397976391199998</v>
      </c>
      <c r="C23" s="217">
        <v>0.83170254403099997</v>
      </c>
      <c r="D23" s="364" t="s">
        <v>4</v>
      </c>
      <c r="E23" s="217">
        <v>0.60664335664299995</v>
      </c>
      <c r="G23" s="6"/>
      <c r="H23" s="6" t="s">
        <v>12</v>
      </c>
      <c r="I23" s="6"/>
      <c r="J23" s="297"/>
      <c r="K23" s="295" t="s">
        <v>113</v>
      </c>
      <c r="L23" s="295" t="s">
        <v>49</v>
      </c>
      <c r="M23" s="419">
        <v>28.4</v>
      </c>
      <c r="N23" s="419">
        <v>64.7</v>
      </c>
      <c r="P23" s="6"/>
      <c r="Q23" s="6"/>
      <c r="R23" s="6"/>
      <c r="S23" s="297"/>
      <c r="T23" s="295" t="s">
        <v>4</v>
      </c>
      <c r="U23" s="295" t="s">
        <v>49</v>
      </c>
      <c r="V23" s="419">
        <v>18.100000000000001</v>
      </c>
      <c r="W23" s="419">
        <v>46.5</v>
      </c>
    </row>
    <row r="24" spans="1:23" ht="15.75" customHeight="1" thickBot="1">
      <c r="A24" s="365" t="s">
        <v>5</v>
      </c>
      <c r="B24" s="217">
        <v>0.66009852216700005</v>
      </c>
      <c r="C24" s="217">
        <v>0.89306358381499995</v>
      </c>
      <c r="D24" s="364" t="s">
        <v>123</v>
      </c>
      <c r="E24" s="217">
        <v>0.66552511415500004</v>
      </c>
      <c r="G24" s="6"/>
      <c r="H24" s="6"/>
      <c r="I24" s="6"/>
      <c r="J24" s="297"/>
      <c r="K24" s="295" t="s">
        <v>108</v>
      </c>
      <c r="L24" s="295" t="s">
        <v>65</v>
      </c>
      <c r="M24" s="419">
        <v>14.1</v>
      </c>
      <c r="N24" s="419">
        <v>26.4</v>
      </c>
      <c r="P24" s="6"/>
      <c r="Q24" s="6"/>
      <c r="R24" s="6" t="s">
        <v>12</v>
      </c>
      <c r="S24" s="297"/>
      <c r="T24" s="295" t="s">
        <v>110</v>
      </c>
      <c r="U24" s="295" t="s">
        <v>65</v>
      </c>
      <c r="V24" s="419">
        <v>15</v>
      </c>
      <c r="W24" s="419">
        <v>27.3</v>
      </c>
    </row>
    <row r="25" spans="1:23" ht="15.75" customHeight="1" thickBot="1">
      <c r="A25" s="365" t="s">
        <v>8</v>
      </c>
      <c r="B25" s="217">
        <v>0.51424501424500002</v>
      </c>
      <c r="C25" s="217">
        <v>0.86062378167599995</v>
      </c>
      <c r="D25" s="364" t="s">
        <v>5</v>
      </c>
      <c r="E25" s="217">
        <v>0.64705882352900002</v>
      </c>
      <c r="G25" s="6"/>
      <c r="H25" s="6" t="s">
        <v>12</v>
      </c>
      <c r="I25" s="6"/>
      <c r="J25" s="297"/>
      <c r="K25" s="295" t="s">
        <v>108</v>
      </c>
      <c r="L25" s="295" t="s">
        <v>46</v>
      </c>
      <c r="M25" s="419">
        <v>8.5</v>
      </c>
      <c r="N25" s="419">
        <v>17.5</v>
      </c>
      <c r="P25" s="6"/>
      <c r="Q25" s="6"/>
      <c r="R25" s="6"/>
      <c r="S25" s="297"/>
      <c r="T25" s="295" t="s">
        <v>110</v>
      </c>
      <c r="U25" s="295" t="s">
        <v>46</v>
      </c>
      <c r="V25" s="419">
        <v>9</v>
      </c>
      <c r="W25" s="419">
        <v>18.899999999999999</v>
      </c>
    </row>
    <row r="26" spans="1:23" ht="15.75" customHeight="1" thickBot="1">
      <c r="A26" s="365" t="s">
        <v>105</v>
      </c>
      <c r="B26" s="217">
        <v>0.546961325966</v>
      </c>
      <c r="C26" s="217">
        <v>0.868804664723</v>
      </c>
      <c r="D26" s="364" t="s">
        <v>8</v>
      </c>
      <c r="E26" s="217">
        <v>0.85949177877399996</v>
      </c>
      <c r="G26" s="6"/>
      <c r="H26" s="6"/>
      <c r="I26" s="6"/>
      <c r="J26" s="297"/>
      <c r="K26" s="295" t="s">
        <v>108</v>
      </c>
      <c r="L26" s="295" t="s">
        <v>47</v>
      </c>
      <c r="M26" s="419">
        <v>11.9</v>
      </c>
      <c r="N26" s="419">
        <v>22.7</v>
      </c>
      <c r="P26" s="6"/>
      <c r="Q26" s="6"/>
      <c r="R26" s="6" t="s">
        <v>12</v>
      </c>
      <c r="S26" s="297"/>
      <c r="T26" s="295" t="s">
        <v>110</v>
      </c>
      <c r="U26" s="295" t="s">
        <v>47</v>
      </c>
      <c r="V26" s="419">
        <v>12.8</v>
      </c>
      <c r="W26" s="419">
        <v>24.1</v>
      </c>
    </row>
    <row r="27" spans="1:23" ht="15.75" customHeight="1" thickBot="1">
      <c r="A27" s="365" t="s">
        <v>0</v>
      </c>
      <c r="B27" s="217">
        <v>0.54129793510299995</v>
      </c>
      <c r="C27" s="217">
        <v>0.87978142076499999</v>
      </c>
      <c r="D27" s="364" t="s">
        <v>105</v>
      </c>
      <c r="E27" s="217">
        <v>0.85422740524700003</v>
      </c>
      <c r="G27" s="6"/>
      <c r="H27" s="6"/>
      <c r="I27" s="6"/>
      <c r="J27" s="297"/>
      <c r="K27" s="295" t="s">
        <v>108</v>
      </c>
      <c r="L27" s="295" t="s">
        <v>48</v>
      </c>
      <c r="M27" s="419">
        <v>15.7</v>
      </c>
      <c r="N27" s="419">
        <v>27.7</v>
      </c>
      <c r="P27" s="6"/>
      <c r="Q27" s="6" t="s">
        <v>12</v>
      </c>
      <c r="R27" s="6" t="s">
        <v>12</v>
      </c>
      <c r="S27" s="297"/>
      <c r="T27" s="295" t="s">
        <v>110</v>
      </c>
      <c r="U27" s="295" t="s">
        <v>48</v>
      </c>
      <c r="V27" s="419">
        <v>17</v>
      </c>
      <c r="W27" s="419">
        <v>28.6</v>
      </c>
    </row>
    <row r="28" spans="1:23" ht="15.75" customHeight="1" thickBot="1">
      <c r="A28" s="365" t="s">
        <v>1</v>
      </c>
      <c r="B28" s="217">
        <v>0.857142857142</v>
      </c>
      <c r="C28" s="217">
        <v>0.953125</v>
      </c>
      <c r="D28" s="364" t="s">
        <v>146</v>
      </c>
      <c r="E28" s="217">
        <v>0.80244173140899999</v>
      </c>
      <c r="G28" s="6"/>
      <c r="H28" s="6"/>
      <c r="I28" s="6"/>
      <c r="J28" s="297"/>
      <c r="K28" s="295" t="s">
        <v>108</v>
      </c>
      <c r="L28" s="295" t="s">
        <v>49</v>
      </c>
      <c r="M28" s="419">
        <v>31.8</v>
      </c>
      <c r="N28" s="419">
        <v>65.8</v>
      </c>
      <c r="P28" s="6"/>
      <c r="Q28" s="6"/>
      <c r="R28" s="6"/>
      <c r="S28" s="297"/>
      <c r="T28" s="295" t="s">
        <v>110</v>
      </c>
      <c r="U28" s="295" t="s">
        <v>49</v>
      </c>
      <c r="V28" s="419">
        <v>34.299999999999997</v>
      </c>
      <c r="W28" s="419">
        <v>67</v>
      </c>
    </row>
    <row r="29" spans="1:23" ht="15.75" customHeight="1" thickBot="1">
      <c r="A29" s="365" t="s">
        <v>4</v>
      </c>
      <c r="B29" s="217">
        <v>0.50471698113200003</v>
      </c>
      <c r="C29" s="217">
        <v>0.87430683918600005</v>
      </c>
      <c r="D29" s="364" t="s">
        <v>191</v>
      </c>
      <c r="E29" s="217" t="s">
        <v>216</v>
      </c>
      <c r="G29" s="6"/>
      <c r="H29" s="6"/>
      <c r="I29" s="6"/>
      <c r="J29" s="297"/>
      <c r="K29" s="295" t="s">
        <v>109</v>
      </c>
      <c r="L29" s="295" t="s">
        <v>65</v>
      </c>
      <c r="M29" s="419">
        <v>14.9</v>
      </c>
      <c r="N29" s="419">
        <v>27.2</v>
      </c>
      <c r="P29" s="6"/>
      <c r="Q29" s="6" t="s">
        <v>12</v>
      </c>
      <c r="R29" s="6"/>
      <c r="S29" s="297"/>
      <c r="T29" s="295" t="s">
        <v>10</v>
      </c>
      <c r="U29" s="295" t="s">
        <v>65</v>
      </c>
      <c r="V29" s="419">
        <v>12</v>
      </c>
      <c r="W29" s="419">
        <v>24.3</v>
      </c>
    </row>
    <row r="30" spans="1:23" ht="15.75" customHeight="1" thickBot="1">
      <c r="A30" s="365" t="s">
        <v>123</v>
      </c>
      <c r="B30" s="217">
        <v>0.53737906772199995</v>
      </c>
      <c r="C30" s="217">
        <v>0.88107703814500005</v>
      </c>
      <c r="D30" s="364" t="s">
        <v>103</v>
      </c>
      <c r="E30" s="217">
        <v>0.80244173140899999</v>
      </c>
      <c r="G30" s="6"/>
      <c r="H30" s="6"/>
      <c r="I30" s="6"/>
      <c r="J30" s="297"/>
      <c r="K30" s="295" t="s">
        <v>109</v>
      </c>
      <c r="L30" s="295" t="s">
        <v>46</v>
      </c>
      <c r="M30" s="419">
        <v>9.1999999999999993</v>
      </c>
      <c r="N30" s="419">
        <v>18.2</v>
      </c>
      <c r="P30" s="6"/>
      <c r="Q30" s="6"/>
      <c r="R30" s="6"/>
      <c r="S30" s="297"/>
      <c r="T30" s="295" t="s">
        <v>10</v>
      </c>
      <c r="U30" s="295" t="s">
        <v>46</v>
      </c>
      <c r="V30" s="419">
        <v>9.3000000000000007</v>
      </c>
      <c r="W30" s="419">
        <v>17.7</v>
      </c>
    </row>
    <row r="31" spans="1:23" ht="15.75" customHeight="1" thickBot="1">
      <c r="A31" s="366" t="s">
        <v>11</v>
      </c>
      <c r="B31" s="367">
        <v>0.44677212483899997</v>
      </c>
      <c r="C31" s="367">
        <v>0.82750833422900005</v>
      </c>
      <c r="D31" s="368" t="s">
        <v>11</v>
      </c>
      <c r="E31" s="367">
        <v>0.77079545454499998</v>
      </c>
      <c r="G31" s="6"/>
      <c r="H31" s="6"/>
      <c r="I31" s="6"/>
      <c r="J31" s="297"/>
      <c r="K31" s="295" t="s">
        <v>109</v>
      </c>
      <c r="L31" s="295" t="s">
        <v>47</v>
      </c>
      <c r="M31" s="419">
        <v>12.8</v>
      </c>
      <c r="N31" s="419">
        <v>24.1</v>
      </c>
      <c r="P31" s="6"/>
      <c r="Q31" s="6"/>
      <c r="R31" s="6"/>
      <c r="S31" s="297"/>
      <c r="T31" s="295" t="s">
        <v>10</v>
      </c>
      <c r="U31" s="295" t="s">
        <v>47</v>
      </c>
      <c r="V31" s="419">
        <v>11.4</v>
      </c>
      <c r="W31" s="419">
        <v>23.3</v>
      </c>
    </row>
    <row r="32" spans="1:23" ht="15.75" customHeight="1" thickBot="1">
      <c r="A32" s="372">
        <v>45582</v>
      </c>
      <c r="B32" s="328" t="s">
        <v>30</v>
      </c>
      <c r="C32" s="328" t="s">
        <v>30</v>
      </c>
      <c r="D32" s="328"/>
      <c r="E32" s="328" t="s">
        <v>30</v>
      </c>
      <c r="G32" s="6"/>
      <c r="H32" s="6"/>
      <c r="I32" s="6"/>
      <c r="J32" s="297"/>
      <c r="K32" s="295" t="s">
        <v>109</v>
      </c>
      <c r="L32" s="295" t="s">
        <v>48</v>
      </c>
      <c r="M32" s="419">
        <v>16.8</v>
      </c>
      <c r="N32" s="419">
        <v>28.6</v>
      </c>
      <c r="P32" s="6"/>
      <c r="Q32" s="6"/>
      <c r="R32" s="6"/>
      <c r="S32" s="297"/>
      <c r="T32" s="295" t="s">
        <v>10</v>
      </c>
      <c r="U32" s="295" t="s">
        <v>48</v>
      </c>
      <c r="V32" s="419">
        <v>12.4</v>
      </c>
      <c r="W32" s="419">
        <v>24.9</v>
      </c>
    </row>
    <row r="33" spans="1:23" ht="15.75" customHeight="1" thickBot="1">
      <c r="A33" s="372"/>
      <c r="B33" s="328"/>
      <c r="C33" s="328"/>
      <c r="D33" s="328"/>
      <c r="E33" s="328"/>
      <c r="F33" s="292"/>
      <c r="G33" s="296"/>
      <c r="H33" s="6"/>
      <c r="I33" s="6"/>
      <c r="J33" s="297"/>
      <c r="K33" s="295" t="s">
        <v>109</v>
      </c>
      <c r="L33" s="295" t="s">
        <v>49</v>
      </c>
      <c r="M33" s="419">
        <v>33.299999999999997</v>
      </c>
      <c r="N33" s="419">
        <v>68</v>
      </c>
      <c r="P33" s="6"/>
      <c r="Q33" s="6"/>
      <c r="R33" s="6"/>
      <c r="S33" s="297"/>
      <c r="T33" s="295" t="s">
        <v>10</v>
      </c>
      <c r="U33" s="295" t="s">
        <v>49</v>
      </c>
      <c r="V33" s="419">
        <v>26.7</v>
      </c>
      <c r="W33" s="419">
        <v>64.3</v>
      </c>
    </row>
    <row r="34" spans="1:23" ht="15.75" customHeight="1" thickBot="1">
      <c r="A34" s="321"/>
      <c r="F34" s="292"/>
      <c r="G34" s="296"/>
      <c r="H34" s="6"/>
      <c r="I34" s="6"/>
      <c r="J34" s="297"/>
      <c r="K34" s="295" t="s">
        <v>103</v>
      </c>
      <c r="L34" s="295" t="s">
        <v>65</v>
      </c>
      <c r="M34" s="419">
        <v>10.7</v>
      </c>
      <c r="N34" s="419">
        <v>21.4</v>
      </c>
      <c r="P34" s="6"/>
      <c r="Q34" s="6"/>
      <c r="R34" s="6"/>
      <c r="S34" s="297"/>
      <c r="T34" s="295" t="s">
        <v>3</v>
      </c>
      <c r="U34" s="295" t="s">
        <v>65</v>
      </c>
      <c r="V34" s="419">
        <v>13.5</v>
      </c>
      <c r="W34" s="419">
        <v>25.5</v>
      </c>
    </row>
    <row r="35" spans="1:23" ht="15.75" customHeight="1" thickBot="1">
      <c r="A35" s="321"/>
      <c r="E35" s="361"/>
      <c r="F35" s="292"/>
      <c r="G35" s="296"/>
      <c r="H35" s="6"/>
      <c r="I35" s="6"/>
      <c r="J35" s="297"/>
      <c r="K35" s="295" t="s">
        <v>103</v>
      </c>
      <c r="L35" s="295" t="s">
        <v>46</v>
      </c>
      <c r="M35" s="419">
        <v>9</v>
      </c>
      <c r="N35" s="419">
        <v>18.2</v>
      </c>
      <c r="P35" s="6"/>
      <c r="Q35" s="6"/>
      <c r="R35" s="6"/>
      <c r="S35" s="297"/>
      <c r="T35" s="295" t="s">
        <v>3</v>
      </c>
      <c r="U35" s="295" t="s">
        <v>46</v>
      </c>
      <c r="V35" s="419">
        <v>8.8000000000000007</v>
      </c>
      <c r="W35" s="419">
        <v>16.3</v>
      </c>
    </row>
    <row r="36" spans="1:23" ht="15.75" customHeight="1" thickBot="1">
      <c r="E36" s="292"/>
      <c r="F36" s="292"/>
      <c r="G36" s="296"/>
      <c r="H36" s="6"/>
      <c r="I36" s="6"/>
      <c r="J36" s="297"/>
      <c r="K36" s="295" t="s">
        <v>103</v>
      </c>
      <c r="L36" s="295" t="s">
        <v>47</v>
      </c>
      <c r="M36" s="419">
        <v>10.4</v>
      </c>
      <c r="N36" s="419">
        <v>20.5</v>
      </c>
      <c r="P36" s="6"/>
      <c r="Q36" s="6"/>
      <c r="R36" s="6"/>
      <c r="S36" s="297"/>
      <c r="T36" s="295" t="s">
        <v>3</v>
      </c>
      <c r="U36" s="295" t="s">
        <v>47</v>
      </c>
      <c r="V36" s="419">
        <v>11.6</v>
      </c>
      <c r="W36" s="419">
        <v>22</v>
      </c>
    </row>
    <row r="37" spans="1:23" ht="15.75" customHeight="1" thickBot="1">
      <c r="C37" s="269" t="s">
        <v>12</v>
      </c>
      <c r="E37" s="292"/>
      <c r="F37" s="292"/>
      <c r="G37" s="296"/>
      <c r="H37" s="6"/>
      <c r="I37" s="6"/>
      <c r="J37" s="297"/>
      <c r="K37" s="295" t="s">
        <v>103</v>
      </c>
      <c r="L37" s="295" t="s">
        <v>48</v>
      </c>
      <c r="M37" s="419">
        <v>10.8</v>
      </c>
      <c r="N37" s="419">
        <v>21.8</v>
      </c>
      <c r="P37" s="6"/>
      <c r="Q37" s="6"/>
      <c r="R37" s="6"/>
      <c r="S37" s="297"/>
      <c r="T37" s="295" t="s">
        <v>3</v>
      </c>
      <c r="U37" s="295" t="s">
        <v>48</v>
      </c>
      <c r="V37" s="419">
        <v>15.1</v>
      </c>
      <c r="W37" s="419">
        <v>26.9</v>
      </c>
    </row>
    <row r="38" spans="1:23" ht="15.75" customHeight="1" thickBot="1">
      <c r="G38" s="6"/>
      <c r="H38" s="6"/>
      <c r="I38" s="6"/>
      <c r="J38" s="297"/>
      <c r="K38" s="295" t="s">
        <v>103</v>
      </c>
      <c r="L38" s="295" t="s">
        <v>49</v>
      </c>
      <c r="M38" s="419">
        <v>22.2</v>
      </c>
      <c r="N38" s="419">
        <v>56.7</v>
      </c>
      <c r="P38" s="6"/>
      <c r="Q38" s="6"/>
      <c r="R38" s="6"/>
      <c r="S38" s="297"/>
      <c r="T38" s="295" t="s">
        <v>3</v>
      </c>
      <c r="U38" s="295" t="s">
        <v>49</v>
      </c>
      <c r="V38" s="419">
        <v>28.4</v>
      </c>
      <c r="W38" s="419">
        <v>64.7</v>
      </c>
    </row>
    <row r="39" spans="1:23" ht="15.75" customHeight="1" thickBot="1">
      <c r="E39" s="196" t="s">
        <v>12</v>
      </c>
      <c r="G39" s="6"/>
      <c r="H39" s="6"/>
      <c r="I39" s="6"/>
      <c r="J39" s="297"/>
      <c r="K39" s="295" t="s">
        <v>106</v>
      </c>
      <c r="L39" s="295" t="s">
        <v>65</v>
      </c>
      <c r="M39" s="419">
        <v>13</v>
      </c>
      <c r="N39" s="419">
        <v>25.2</v>
      </c>
      <c r="P39" s="6"/>
      <c r="Q39" s="6"/>
      <c r="R39" s="6"/>
      <c r="S39" s="297"/>
      <c r="T39" s="295" t="s">
        <v>5</v>
      </c>
      <c r="U39" s="295" t="s">
        <v>65</v>
      </c>
      <c r="V39" s="419">
        <v>7.9</v>
      </c>
      <c r="W39" s="419">
        <v>12.9</v>
      </c>
    </row>
    <row r="40" spans="1:23" ht="15.75" customHeight="1" thickBot="1">
      <c r="A40" s="196" t="s">
        <v>12</v>
      </c>
      <c r="G40" s="6"/>
      <c r="H40" s="6"/>
      <c r="I40" s="6"/>
      <c r="J40" s="297"/>
      <c r="K40" s="295" t="s">
        <v>106</v>
      </c>
      <c r="L40" s="295" t="s">
        <v>46</v>
      </c>
      <c r="M40" s="419">
        <v>9.1</v>
      </c>
      <c r="N40" s="419">
        <v>17.5</v>
      </c>
      <c r="P40" s="6"/>
      <c r="Q40" s="6"/>
      <c r="R40" s="6"/>
      <c r="S40" s="297"/>
      <c r="T40" s="295" t="s">
        <v>5</v>
      </c>
      <c r="U40" s="295" t="s">
        <v>46</v>
      </c>
      <c r="V40" s="419">
        <v>6.2</v>
      </c>
      <c r="W40" s="419">
        <v>11.9</v>
      </c>
    </row>
    <row r="41" spans="1:23" ht="15.75" customHeight="1" thickBot="1">
      <c r="G41" s="6"/>
      <c r="H41" s="6"/>
      <c r="I41" s="6"/>
      <c r="J41" s="297"/>
      <c r="K41" s="295" t="s">
        <v>106</v>
      </c>
      <c r="L41" s="295" t="s">
        <v>47</v>
      </c>
      <c r="M41" s="419">
        <v>11.9</v>
      </c>
      <c r="N41" s="419">
        <v>23.8</v>
      </c>
      <c r="P41" s="6"/>
      <c r="Q41" s="6"/>
      <c r="R41" s="6"/>
      <c r="S41" s="297"/>
      <c r="T41" s="295" t="s">
        <v>5</v>
      </c>
      <c r="U41" s="295" t="s">
        <v>47</v>
      </c>
      <c r="V41" s="419">
        <v>7.7</v>
      </c>
      <c r="W41" s="419">
        <v>12.2</v>
      </c>
    </row>
    <row r="42" spans="1:23" ht="15.75" customHeight="1" thickBot="1">
      <c r="G42" s="6"/>
      <c r="H42" s="6"/>
      <c r="I42" s="6"/>
      <c r="J42" s="297"/>
      <c r="K42" s="295" t="s">
        <v>106</v>
      </c>
      <c r="L42" s="295" t="s">
        <v>48</v>
      </c>
      <c r="M42" s="419">
        <v>13.7</v>
      </c>
      <c r="N42" s="419">
        <v>25.9</v>
      </c>
      <c r="P42" s="6"/>
      <c r="Q42" s="6"/>
      <c r="R42" s="6"/>
      <c r="S42" s="297"/>
      <c r="T42" s="295" t="s">
        <v>5</v>
      </c>
      <c r="U42" s="295" t="s">
        <v>48</v>
      </c>
      <c r="V42" s="419">
        <v>8</v>
      </c>
      <c r="W42" s="419">
        <v>13</v>
      </c>
    </row>
    <row r="43" spans="1:23" ht="15.75" customHeight="1" thickBot="1">
      <c r="G43" s="6"/>
      <c r="H43" s="6"/>
      <c r="I43" s="6"/>
      <c r="J43" s="297"/>
      <c r="K43" s="295" t="s">
        <v>106</v>
      </c>
      <c r="L43" s="295" t="s">
        <v>49</v>
      </c>
      <c r="M43" s="419">
        <v>28.4</v>
      </c>
      <c r="N43" s="419">
        <v>63.9</v>
      </c>
      <c r="P43" s="6"/>
      <c r="Q43" s="6"/>
      <c r="R43" s="6"/>
      <c r="S43" s="297"/>
      <c r="T43" s="295" t="s">
        <v>5</v>
      </c>
      <c r="U43" s="295" t="s">
        <v>49</v>
      </c>
      <c r="V43" s="419">
        <v>11.7</v>
      </c>
      <c r="W43" s="419">
        <v>32.6</v>
      </c>
    </row>
    <row r="44" spans="1:23" ht="15.75" customHeight="1" thickBot="1">
      <c r="G44" s="6"/>
      <c r="H44" s="6"/>
      <c r="I44" s="6"/>
      <c r="J44" s="297"/>
      <c r="K44" s="295" t="s">
        <v>107</v>
      </c>
      <c r="L44" s="295" t="s">
        <v>65</v>
      </c>
      <c r="M44" s="419">
        <v>10</v>
      </c>
      <c r="N44" s="419">
        <v>23.3</v>
      </c>
      <c r="P44" s="6"/>
      <c r="Q44" s="6"/>
      <c r="R44" s="6"/>
      <c r="S44" s="297"/>
      <c r="T44" s="295" t="s">
        <v>6</v>
      </c>
      <c r="U44" s="295" t="s">
        <v>65</v>
      </c>
      <c r="V44" s="419">
        <v>7.8</v>
      </c>
      <c r="W44" s="419">
        <v>18.899999999999999</v>
      </c>
    </row>
    <row r="45" spans="1:23" ht="15.75" customHeight="1" thickBot="1">
      <c r="F45" s="190"/>
      <c r="G45" s="6"/>
      <c r="H45" s="6"/>
      <c r="I45" s="6"/>
      <c r="J45" s="297"/>
      <c r="K45" s="295" t="s">
        <v>107</v>
      </c>
      <c r="L45" s="295" t="s">
        <v>46</v>
      </c>
      <c r="M45" s="419">
        <v>7.9</v>
      </c>
      <c r="N45" s="419">
        <v>19.399999999999999</v>
      </c>
      <c r="P45" s="6"/>
      <c r="Q45" s="6"/>
      <c r="R45" s="6"/>
      <c r="S45" s="297"/>
      <c r="T45" s="295" t="s">
        <v>6</v>
      </c>
      <c r="U45" s="295" t="s">
        <v>46</v>
      </c>
      <c r="V45" s="419">
        <v>7.6</v>
      </c>
      <c r="W45" s="419">
        <v>13.3</v>
      </c>
    </row>
    <row r="46" spans="1:23" ht="15.75" customHeight="1" thickBot="1">
      <c r="G46" s="6"/>
      <c r="H46" s="6"/>
      <c r="I46" s="6"/>
      <c r="J46" s="297"/>
      <c r="K46" s="295" t="s">
        <v>107</v>
      </c>
      <c r="L46" s="295" t="s">
        <v>47</v>
      </c>
      <c r="M46" s="419">
        <v>9.6</v>
      </c>
      <c r="N46" s="419">
        <v>22.3</v>
      </c>
      <c r="P46" s="6"/>
      <c r="Q46" s="6"/>
      <c r="R46" s="6"/>
      <c r="S46" s="297"/>
      <c r="T46" s="295" t="s">
        <v>6</v>
      </c>
      <c r="U46" s="295" t="s">
        <v>47</v>
      </c>
      <c r="V46" s="419">
        <v>7.8</v>
      </c>
      <c r="W46" s="419">
        <v>18.5</v>
      </c>
    </row>
    <row r="47" spans="1:23" ht="15.75" customHeight="1" thickBot="1">
      <c r="G47" s="6"/>
      <c r="H47" s="6"/>
      <c r="I47" s="6"/>
      <c r="J47" s="297"/>
      <c r="K47" s="295" t="s">
        <v>107</v>
      </c>
      <c r="L47" s="295" t="s">
        <v>48</v>
      </c>
      <c r="M47" s="419">
        <v>10.3</v>
      </c>
      <c r="N47" s="419">
        <v>23.8</v>
      </c>
      <c r="P47" s="6"/>
      <c r="Q47" s="6"/>
      <c r="R47" s="6"/>
      <c r="S47" s="297"/>
      <c r="T47" s="295" t="s">
        <v>6</v>
      </c>
      <c r="U47" s="295" t="s">
        <v>48</v>
      </c>
      <c r="V47" s="419">
        <v>7.9</v>
      </c>
      <c r="W47" s="419">
        <v>19.2</v>
      </c>
    </row>
    <row r="48" spans="1:23" ht="15.75" customHeight="1" thickBot="1">
      <c r="A48" s="196" t="s">
        <v>12</v>
      </c>
      <c r="G48" s="337"/>
      <c r="H48" s="6"/>
      <c r="I48" s="6"/>
      <c r="J48" s="297"/>
      <c r="K48" s="295" t="s">
        <v>107</v>
      </c>
      <c r="L48" s="295" t="s">
        <v>49</v>
      </c>
      <c r="M48" s="419">
        <v>17.899999999999999</v>
      </c>
      <c r="N48" s="419">
        <v>50.9</v>
      </c>
      <c r="P48" s="6"/>
      <c r="Q48" s="6"/>
      <c r="R48" s="6"/>
      <c r="S48" s="297"/>
      <c r="T48" s="295" t="s">
        <v>6</v>
      </c>
      <c r="U48" s="295" t="s">
        <v>49</v>
      </c>
      <c r="V48" s="419">
        <v>9.6999999999999993</v>
      </c>
      <c r="W48" s="419">
        <v>27.9</v>
      </c>
    </row>
    <row r="49" spans="6:23" ht="15.75" customHeight="1" thickBot="1">
      <c r="G49" s="276"/>
      <c r="H49" s="276"/>
      <c r="I49" s="276"/>
      <c r="J49" s="276"/>
      <c r="K49" s="295"/>
      <c r="L49" s="295"/>
      <c r="M49" s="419"/>
      <c r="N49" s="419"/>
      <c r="P49" s="6"/>
      <c r="Q49" s="6"/>
      <c r="R49" s="6"/>
      <c r="S49" s="297"/>
      <c r="T49" s="295" t="s">
        <v>8</v>
      </c>
      <c r="U49" s="295" t="s">
        <v>65</v>
      </c>
      <c r="V49" s="419">
        <v>9.9</v>
      </c>
      <c r="W49" s="419">
        <v>17.600000000000001</v>
      </c>
    </row>
    <row r="50" spans="6:23" ht="15.75" customHeight="1" thickBot="1">
      <c r="G50" s="276"/>
      <c r="H50" s="276"/>
      <c r="I50" s="276"/>
      <c r="J50" s="276"/>
      <c r="K50" s="295"/>
      <c r="L50" s="295"/>
      <c r="M50" s="419"/>
      <c r="N50" s="419"/>
      <c r="P50" s="6"/>
      <c r="Q50" s="6"/>
      <c r="R50" s="6"/>
      <c r="S50" s="297"/>
      <c r="T50" s="295" t="s">
        <v>8</v>
      </c>
      <c r="U50" s="295" t="s">
        <v>46</v>
      </c>
      <c r="V50" s="419">
        <v>7.7</v>
      </c>
      <c r="W50" s="419">
        <v>13.6</v>
      </c>
    </row>
    <row r="51" spans="6:23" ht="15.75" customHeight="1" thickBot="1">
      <c r="G51" s="276"/>
      <c r="H51" s="276"/>
      <c r="I51" s="276"/>
      <c r="J51" s="276"/>
      <c r="K51" s="295"/>
      <c r="L51" s="295"/>
      <c r="M51" s="419"/>
      <c r="N51" s="419"/>
      <c r="P51" s="6"/>
      <c r="Q51" s="6"/>
      <c r="R51" s="6"/>
      <c r="S51" s="297"/>
      <c r="T51" s="295" t="s">
        <v>8</v>
      </c>
      <c r="U51" s="295" t="s">
        <v>47</v>
      </c>
      <c r="V51" s="419">
        <v>9.6</v>
      </c>
      <c r="W51" s="419">
        <v>17</v>
      </c>
    </row>
    <row r="52" spans="6:23" ht="15.75" customHeight="1" thickBot="1">
      <c r="G52" s="276"/>
      <c r="H52" s="276"/>
      <c r="I52" s="276"/>
      <c r="J52" s="276"/>
      <c r="K52" s="295"/>
      <c r="L52" s="295"/>
      <c r="M52" s="419"/>
      <c r="N52" s="419"/>
      <c r="P52" s="6"/>
      <c r="Q52" s="6"/>
      <c r="R52" s="6"/>
      <c r="S52" s="297"/>
      <c r="T52" s="295" t="s">
        <v>8</v>
      </c>
      <c r="U52" s="295" t="s">
        <v>48</v>
      </c>
      <c r="V52" s="419">
        <v>10.199999999999999</v>
      </c>
      <c r="W52" s="419">
        <v>17.899999999999999</v>
      </c>
    </row>
    <row r="53" spans="6:23" ht="15.75" customHeight="1" thickBot="1">
      <c r="G53" s="276"/>
      <c r="H53" s="276"/>
      <c r="I53" s="276"/>
      <c r="J53" s="276"/>
      <c r="K53" s="295"/>
      <c r="L53" s="295"/>
      <c r="M53" s="419"/>
      <c r="N53" s="419"/>
      <c r="P53" s="6"/>
      <c r="Q53" s="6"/>
      <c r="R53" s="6"/>
      <c r="S53" s="297"/>
      <c r="T53" s="295" t="s">
        <v>8</v>
      </c>
      <c r="U53" s="295" t="s">
        <v>49</v>
      </c>
      <c r="V53" s="419">
        <v>19.600000000000001</v>
      </c>
      <c r="W53" s="419">
        <v>50.5</v>
      </c>
    </row>
    <row r="54" spans="6:23" ht="15.75" customHeight="1" thickBot="1">
      <c r="G54" s="276"/>
      <c r="H54" s="276"/>
      <c r="I54" s="276"/>
      <c r="J54" s="276"/>
      <c r="K54" s="276"/>
      <c r="L54" s="276"/>
      <c r="M54" s="276"/>
      <c r="N54" s="276"/>
      <c r="P54" s="6"/>
      <c r="Q54" s="6"/>
      <c r="R54" s="6"/>
      <c r="S54" s="297"/>
      <c r="T54" s="295" t="s">
        <v>1</v>
      </c>
      <c r="U54" s="295" t="s">
        <v>65</v>
      </c>
      <c r="V54" s="419">
        <v>8.3000000000000007</v>
      </c>
      <c r="W54" s="419">
        <v>20.6</v>
      </c>
    </row>
    <row r="55" spans="6:23" ht="15.75" customHeight="1" thickBot="1">
      <c r="G55" s="276"/>
      <c r="H55" s="276"/>
      <c r="I55" s="276"/>
      <c r="J55" s="276"/>
      <c r="K55" s="276"/>
      <c r="L55" s="276"/>
      <c r="M55" s="276"/>
      <c r="N55" s="276"/>
      <c r="P55" s="6"/>
      <c r="Q55" s="6"/>
      <c r="R55" s="6"/>
      <c r="S55" s="297"/>
      <c r="T55" s="295" t="s">
        <v>1</v>
      </c>
      <c r="U55" s="295" t="s">
        <v>46</v>
      </c>
      <c r="V55" s="419">
        <v>7.1</v>
      </c>
      <c r="W55" s="419">
        <v>21.9</v>
      </c>
    </row>
    <row r="56" spans="6:23" ht="15.75" customHeight="1" thickBot="1">
      <c r="G56" s="276"/>
      <c r="H56" s="276"/>
      <c r="I56" s="276"/>
      <c r="J56" s="276"/>
      <c r="K56" s="276"/>
      <c r="L56" s="276"/>
      <c r="M56" s="276"/>
      <c r="N56" s="276"/>
      <c r="P56" s="6"/>
      <c r="Q56" s="6"/>
      <c r="R56" s="6"/>
      <c r="S56" s="297"/>
      <c r="T56" s="295" t="s">
        <v>1</v>
      </c>
      <c r="U56" s="295" t="s">
        <v>47</v>
      </c>
      <c r="V56" s="419">
        <v>8.1999999999999993</v>
      </c>
      <c r="W56" s="419">
        <v>17.3</v>
      </c>
    </row>
    <row r="57" spans="6:23" ht="15.75" customHeight="1" thickBot="1">
      <c r="F57" s="237"/>
      <c r="G57" s="276"/>
      <c r="H57" s="276"/>
      <c r="I57" s="276"/>
      <c r="J57" s="276"/>
      <c r="K57" s="276"/>
      <c r="L57" s="276"/>
      <c r="M57" s="276"/>
      <c r="N57" s="276"/>
      <c r="P57" s="6"/>
      <c r="Q57" s="6"/>
      <c r="R57" s="6"/>
      <c r="S57" s="297"/>
      <c r="T57" s="295" t="s">
        <v>1</v>
      </c>
      <c r="U57" s="295" t="s">
        <v>48</v>
      </c>
      <c r="V57" s="419">
        <v>8.3000000000000007</v>
      </c>
      <c r="W57" s="419">
        <v>21.2</v>
      </c>
    </row>
    <row r="58" spans="6:23" ht="15.75" customHeight="1" thickBot="1">
      <c r="G58" s="276"/>
      <c r="H58" s="276"/>
      <c r="I58" s="276"/>
      <c r="J58" s="276"/>
      <c r="K58" s="276"/>
      <c r="L58" s="276"/>
      <c r="M58" s="276"/>
      <c r="N58" s="276"/>
      <c r="P58" s="6"/>
      <c r="Q58" s="6"/>
      <c r="R58" s="6"/>
      <c r="S58" s="297"/>
      <c r="T58" s="295" t="s">
        <v>1</v>
      </c>
      <c r="U58" s="295" t="s">
        <v>49</v>
      </c>
      <c r="V58" s="419">
        <v>10.199999999999999</v>
      </c>
      <c r="W58" s="419">
        <v>28.1</v>
      </c>
    </row>
    <row r="59" spans="6:23" ht="15.75" customHeight="1" thickBot="1">
      <c r="G59" s="276"/>
      <c r="H59" s="276"/>
      <c r="I59" s="276"/>
      <c r="J59" s="276"/>
      <c r="K59" s="276"/>
      <c r="L59" s="276"/>
      <c r="M59" s="276"/>
      <c r="N59" s="276"/>
      <c r="P59" s="6"/>
      <c r="Q59" s="6"/>
      <c r="R59" s="6"/>
      <c r="S59" s="297"/>
      <c r="T59" s="295" t="s">
        <v>9</v>
      </c>
      <c r="U59" s="295" t="s">
        <v>65</v>
      </c>
      <c r="V59" s="419">
        <v>14.6</v>
      </c>
      <c r="W59" s="419">
        <v>27.2</v>
      </c>
    </row>
    <row r="60" spans="6:23" ht="15.75" customHeight="1" thickBot="1">
      <c r="G60" s="276"/>
      <c r="H60" s="276"/>
      <c r="I60" s="276"/>
      <c r="J60" s="276"/>
      <c r="K60" s="276"/>
      <c r="L60" s="276"/>
      <c r="M60" s="276"/>
      <c r="N60" s="276"/>
      <c r="P60" s="6"/>
      <c r="Q60" s="6"/>
      <c r="R60" s="6"/>
      <c r="S60" s="297"/>
      <c r="T60" s="295" t="s">
        <v>9</v>
      </c>
      <c r="U60" s="295" t="s">
        <v>46</v>
      </c>
      <c r="V60" s="419">
        <v>9.9</v>
      </c>
      <c r="W60" s="419">
        <v>20.2</v>
      </c>
    </row>
    <row r="61" spans="6:23" ht="15.75" customHeight="1" thickBot="1">
      <c r="G61" s="276"/>
      <c r="H61" s="276"/>
      <c r="I61" s="276"/>
      <c r="J61" s="276"/>
      <c r="K61" s="276"/>
      <c r="L61" s="276"/>
      <c r="M61" s="276"/>
      <c r="N61" s="276"/>
      <c r="P61" s="6"/>
      <c r="Q61" s="6"/>
      <c r="R61" s="6"/>
      <c r="S61" s="297"/>
      <c r="T61" s="295" t="s">
        <v>9</v>
      </c>
      <c r="U61" s="295" t="s">
        <v>47</v>
      </c>
      <c r="V61" s="419">
        <v>13.1</v>
      </c>
      <c r="W61" s="419">
        <v>24.8</v>
      </c>
    </row>
    <row r="62" spans="6:23" ht="15.75" customHeight="1" thickBot="1">
      <c r="G62" s="276"/>
      <c r="H62" s="276"/>
      <c r="I62" s="276"/>
      <c r="J62" s="276"/>
      <c r="K62" s="276"/>
      <c r="L62" s="276"/>
      <c r="M62" s="276"/>
      <c r="N62" s="276"/>
      <c r="P62" s="6"/>
      <c r="Q62" s="6"/>
      <c r="R62" s="6"/>
      <c r="S62" s="297"/>
      <c r="T62" s="295" t="s">
        <v>9</v>
      </c>
      <c r="U62" s="295" t="s">
        <v>48</v>
      </c>
      <c r="V62" s="419">
        <v>16</v>
      </c>
      <c r="W62" s="419">
        <v>28.4</v>
      </c>
    </row>
    <row r="63" spans="6:23" ht="15.75" customHeight="1" thickBot="1">
      <c r="G63" s="276"/>
      <c r="H63" s="276"/>
      <c r="I63" s="276"/>
      <c r="J63" s="276"/>
      <c r="K63" s="276"/>
      <c r="L63" s="276"/>
      <c r="M63" s="276"/>
      <c r="N63" s="276"/>
      <c r="P63" s="6"/>
      <c r="Q63" s="6"/>
      <c r="R63" s="6"/>
      <c r="S63" s="297"/>
      <c r="T63" s="295" t="s">
        <v>9</v>
      </c>
      <c r="U63" s="295" t="s">
        <v>49</v>
      </c>
      <c r="V63" s="419">
        <v>32.1</v>
      </c>
      <c r="W63" s="419">
        <v>67.3</v>
      </c>
    </row>
    <row r="64" spans="6:23" ht="15.75" customHeight="1" thickBot="1">
      <c r="G64" s="276"/>
      <c r="H64" s="276"/>
      <c r="I64" s="276"/>
      <c r="J64" s="276"/>
      <c r="K64" s="276"/>
      <c r="L64" s="276"/>
      <c r="M64" s="276"/>
      <c r="N64" s="276"/>
      <c r="P64" s="6"/>
      <c r="Q64" s="6"/>
      <c r="R64" s="6"/>
      <c r="S64" s="297"/>
      <c r="T64" s="295" t="s">
        <v>2</v>
      </c>
      <c r="U64" s="295" t="s">
        <v>65</v>
      </c>
      <c r="V64" s="419">
        <v>10.1</v>
      </c>
      <c r="W64" s="419">
        <v>23.3</v>
      </c>
    </row>
    <row r="65" spans="7:23" ht="15.75" customHeight="1" thickBot="1">
      <c r="G65" s="276"/>
      <c r="H65" s="276"/>
      <c r="I65" s="276"/>
      <c r="J65" s="276"/>
      <c r="K65" s="276"/>
      <c r="L65" s="276"/>
      <c r="M65" s="276"/>
      <c r="N65" s="276"/>
      <c r="P65" s="6"/>
      <c r="Q65" s="6"/>
      <c r="R65" s="6"/>
      <c r="S65" s="297"/>
      <c r="T65" s="295" t="s">
        <v>2</v>
      </c>
      <c r="U65" s="295" t="s">
        <v>46</v>
      </c>
      <c r="V65" s="419">
        <v>7.9</v>
      </c>
      <c r="W65" s="419">
        <v>19.5</v>
      </c>
    </row>
    <row r="66" spans="7:23" ht="15.75" customHeight="1" thickBot="1">
      <c r="G66" s="276"/>
      <c r="H66" s="276"/>
      <c r="I66" s="276"/>
      <c r="J66" s="276"/>
      <c r="K66" s="276"/>
      <c r="L66" s="276"/>
      <c r="M66" s="276"/>
      <c r="N66" s="276"/>
      <c r="P66" s="6"/>
      <c r="Q66" s="6"/>
      <c r="R66" s="6"/>
      <c r="S66" s="297"/>
      <c r="T66" s="295" t="s">
        <v>2</v>
      </c>
      <c r="U66" s="295" t="s">
        <v>47</v>
      </c>
      <c r="V66" s="419">
        <v>9.6999999999999993</v>
      </c>
      <c r="W66" s="419">
        <v>22.3</v>
      </c>
    </row>
    <row r="67" spans="7:23" ht="15.75" customHeight="1" thickBot="1">
      <c r="G67" s="276"/>
      <c r="H67" s="276"/>
      <c r="I67" s="276"/>
      <c r="J67" s="276"/>
      <c r="K67" s="276"/>
      <c r="L67" s="276"/>
      <c r="M67" s="276"/>
      <c r="N67" s="276"/>
      <c r="P67" s="6"/>
      <c r="Q67" s="6"/>
      <c r="R67" s="6"/>
      <c r="S67" s="297"/>
      <c r="T67" s="295" t="s">
        <v>2</v>
      </c>
      <c r="U67" s="295" t="s">
        <v>48</v>
      </c>
      <c r="V67" s="419">
        <v>10.4</v>
      </c>
      <c r="W67" s="419">
        <v>23.9</v>
      </c>
    </row>
    <row r="68" spans="7:23" ht="15.75" customHeight="1" thickBot="1">
      <c r="G68" s="276"/>
      <c r="H68" s="276"/>
      <c r="I68" s="276"/>
      <c r="J68" s="276"/>
      <c r="K68" s="276"/>
      <c r="L68" s="276"/>
      <c r="M68" s="276"/>
      <c r="N68" s="276"/>
      <c r="P68" s="6"/>
      <c r="Q68" s="6"/>
      <c r="R68" s="6"/>
      <c r="S68" s="297"/>
      <c r="T68" s="295" t="s">
        <v>2</v>
      </c>
      <c r="U68" s="295" t="s">
        <v>49</v>
      </c>
      <c r="V68" s="419">
        <v>18.8</v>
      </c>
      <c r="W68" s="419">
        <v>51.8</v>
      </c>
    </row>
    <row r="69" spans="7:23" ht="15.75" customHeight="1" thickBot="1">
      <c r="G69" s="276"/>
      <c r="H69" s="276"/>
      <c r="I69" s="276"/>
      <c r="J69" s="276"/>
      <c r="K69" s="276"/>
      <c r="L69" s="276"/>
      <c r="M69" s="276"/>
      <c r="N69" s="276"/>
      <c r="P69" s="6"/>
      <c r="Q69" s="6"/>
      <c r="R69" s="6"/>
      <c r="S69" s="297"/>
      <c r="T69" s="295" t="s">
        <v>132</v>
      </c>
      <c r="U69" s="295" t="s">
        <v>65</v>
      </c>
      <c r="V69" s="419">
        <v>13.2</v>
      </c>
      <c r="W69" s="419">
        <v>24.9</v>
      </c>
    </row>
    <row r="70" spans="7:23" ht="15.75" customHeight="1" thickBot="1">
      <c r="G70" s="276"/>
      <c r="H70" s="276"/>
      <c r="I70" s="276"/>
      <c r="J70" s="276"/>
      <c r="K70" s="276"/>
      <c r="L70" s="276"/>
      <c r="M70" s="276"/>
      <c r="N70" s="276"/>
      <c r="P70" s="6"/>
      <c r="Q70" s="6"/>
      <c r="R70" s="6"/>
      <c r="S70" s="297"/>
      <c r="T70" s="295" t="s">
        <v>132</v>
      </c>
      <c r="U70" s="295" t="s">
        <v>46</v>
      </c>
      <c r="V70" s="419">
        <v>7.9</v>
      </c>
      <c r="W70" s="419">
        <v>15.2</v>
      </c>
    </row>
    <row r="71" spans="7:23" ht="15.75" customHeight="1" thickBot="1">
      <c r="G71" s="276"/>
      <c r="H71" s="276"/>
      <c r="I71" s="276"/>
      <c r="J71" s="276"/>
      <c r="K71" s="276"/>
      <c r="L71" s="276"/>
      <c r="M71" s="276"/>
      <c r="N71" s="276"/>
      <c r="P71" s="6"/>
      <c r="Q71" s="6"/>
      <c r="R71" s="6"/>
      <c r="S71" s="297"/>
      <c r="T71" s="295" t="s">
        <v>132</v>
      </c>
      <c r="U71" s="295" t="s">
        <v>47</v>
      </c>
      <c r="V71" s="419">
        <v>11.1</v>
      </c>
      <c r="W71" s="419">
        <v>20.7</v>
      </c>
    </row>
    <row r="72" spans="7:23" ht="15.75" customHeight="1" thickBot="1">
      <c r="G72" s="276"/>
      <c r="H72" s="276"/>
      <c r="I72" s="276"/>
      <c r="J72" s="276"/>
      <c r="K72" s="276"/>
      <c r="L72" s="276"/>
      <c r="M72" s="276"/>
      <c r="N72" s="276"/>
      <c r="P72" s="6"/>
      <c r="Q72" s="6"/>
      <c r="R72" s="6"/>
      <c r="S72" s="297"/>
      <c r="T72" s="295" t="s">
        <v>132</v>
      </c>
      <c r="U72" s="295" t="s">
        <v>48</v>
      </c>
      <c r="V72" s="419">
        <v>14.7</v>
      </c>
      <c r="W72" s="419">
        <v>26.4</v>
      </c>
    </row>
    <row r="73" spans="7:23" ht="15.75" customHeight="1" thickBot="1">
      <c r="G73" s="276"/>
      <c r="H73" s="276"/>
      <c r="I73" s="276"/>
      <c r="J73" s="276"/>
      <c r="K73" s="276"/>
      <c r="L73" s="276"/>
      <c r="M73" s="276"/>
      <c r="N73" s="276"/>
      <c r="P73" s="6"/>
      <c r="Q73" s="6"/>
      <c r="R73" s="6"/>
      <c r="S73" s="297"/>
      <c r="T73" s="295" t="s">
        <v>132</v>
      </c>
      <c r="U73" s="295" t="s">
        <v>49</v>
      </c>
      <c r="V73" s="419">
        <v>29.3</v>
      </c>
      <c r="W73" s="419">
        <v>64.099999999999994</v>
      </c>
    </row>
    <row r="74" spans="7:23" ht="15.75" customHeight="1" thickBot="1">
      <c r="G74" s="276"/>
      <c r="H74" s="276"/>
      <c r="I74" s="276"/>
      <c r="J74" s="276"/>
      <c r="K74" s="276"/>
      <c r="L74" s="276"/>
      <c r="M74" s="276"/>
      <c r="N74" s="276"/>
      <c r="P74" s="6"/>
      <c r="Q74" s="6"/>
      <c r="R74" s="6"/>
      <c r="S74" s="297"/>
      <c r="T74" s="295" t="s">
        <v>112</v>
      </c>
      <c r="U74" s="295" t="s">
        <v>65</v>
      </c>
      <c r="V74" s="419">
        <v>14.2</v>
      </c>
      <c r="W74" s="419">
        <v>26.5</v>
      </c>
    </row>
    <row r="75" spans="7:23" ht="15.75" customHeight="1" thickBot="1">
      <c r="G75" s="276"/>
      <c r="H75" s="276"/>
      <c r="I75" s="276"/>
      <c r="J75" s="276"/>
      <c r="K75" s="276"/>
      <c r="L75" s="276"/>
      <c r="M75" s="276"/>
      <c r="N75" s="276"/>
      <c r="P75" s="6"/>
      <c r="Q75" s="6"/>
      <c r="R75" s="6"/>
      <c r="S75" s="297"/>
      <c r="T75" s="295" t="s">
        <v>112</v>
      </c>
      <c r="U75" s="295" t="s">
        <v>46</v>
      </c>
      <c r="V75" s="419">
        <v>8.4</v>
      </c>
      <c r="W75" s="419">
        <v>16</v>
      </c>
    </row>
    <row r="76" spans="7:23" ht="15.75" customHeight="1" thickBot="1">
      <c r="G76" s="276"/>
      <c r="H76" s="276"/>
      <c r="I76" s="276"/>
      <c r="J76" s="276"/>
      <c r="K76" s="276"/>
      <c r="L76" s="276"/>
      <c r="M76" s="276"/>
      <c r="N76" s="276"/>
      <c r="P76" s="6"/>
      <c r="Q76" s="6"/>
      <c r="R76" s="6"/>
      <c r="S76" s="297"/>
      <c r="T76" s="295" t="s">
        <v>112</v>
      </c>
      <c r="U76" s="295" t="s">
        <v>47</v>
      </c>
      <c r="V76" s="419">
        <v>12.2</v>
      </c>
      <c r="W76" s="419">
        <v>23.8</v>
      </c>
    </row>
    <row r="77" spans="7:23" ht="15.75" customHeight="1" thickBot="1">
      <c r="G77" s="276"/>
      <c r="H77" s="276"/>
      <c r="I77" s="276"/>
      <c r="J77" s="276"/>
      <c r="K77" s="276"/>
      <c r="L77" s="276"/>
      <c r="M77" s="276"/>
      <c r="N77" s="276"/>
      <c r="P77" s="6"/>
      <c r="Q77" s="6"/>
      <c r="R77" s="6"/>
      <c r="S77" s="297"/>
      <c r="T77" s="295" t="s">
        <v>112</v>
      </c>
      <c r="U77" s="295" t="s">
        <v>48</v>
      </c>
      <c r="V77" s="419">
        <v>16.100000000000001</v>
      </c>
      <c r="W77" s="419">
        <v>27.7</v>
      </c>
    </row>
    <row r="78" spans="7:23" ht="15.75" customHeight="1" thickBot="1">
      <c r="G78" s="276"/>
      <c r="H78" s="276"/>
      <c r="I78" s="276"/>
      <c r="J78" s="276"/>
      <c r="K78" s="276"/>
      <c r="L78" s="276"/>
      <c r="M78" s="276"/>
      <c r="N78" s="276"/>
      <c r="P78" s="6"/>
      <c r="Q78" s="6"/>
      <c r="R78" s="6"/>
      <c r="S78" s="297"/>
      <c r="T78" s="295" t="s">
        <v>112</v>
      </c>
      <c r="U78" s="295" t="s">
        <v>49</v>
      </c>
      <c r="V78" s="419">
        <v>31.7</v>
      </c>
      <c r="W78" s="419">
        <v>66.8</v>
      </c>
    </row>
    <row r="79" spans="7:23" ht="15.75" customHeight="1" thickBot="1">
      <c r="G79" s="276"/>
      <c r="H79" s="276"/>
      <c r="I79" s="276"/>
      <c r="J79" s="276"/>
      <c r="K79" s="276"/>
      <c r="L79" s="276"/>
      <c r="M79" s="276"/>
      <c r="N79" s="276"/>
      <c r="P79" s="6"/>
      <c r="Q79" s="6"/>
      <c r="R79" s="6"/>
      <c r="S79" s="297"/>
      <c r="T79" s="295" t="s">
        <v>7</v>
      </c>
      <c r="U79" s="295" t="s">
        <v>65</v>
      </c>
      <c r="V79" s="419">
        <v>13.7</v>
      </c>
      <c r="W79" s="419">
        <v>25.8</v>
      </c>
    </row>
    <row r="80" spans="7:23" ht="15.75" customHeight="1" thickBot="1">
      <c r="G80" s="276"/>
      <c r="H80" s="276"/>
      <c r="I80" s="276"/>
      <c r="J80" s="276"/>
      <c r="K80" s="276"/>
      <c r="L80" s="276"/>
      <c r="M80" s="276"/>
      <c r="N80" s="276"/>
      <c r="P80" s="6"/>
      <c r="Q80" s="6"/>
      <c r="R80" s="6"/>
      <c r="S80" s="297"/>
      <c r="T80" s="295" t="s">
        <v>7</v>
      </c>
      <c r="U80" s="295" t="s">
        <v>46</v>
      </c>
      <c r="V80" s="419">
        <v>8.8000000000000007</v>
      </c>
      <c r="W80" s="419">
        <v>17.399999999999999</v>
      </c>
    </row>
    <row r="81" spans="7:23" ht="15.75" customHeight="1" thickBot="1">
      <c r="G81" s="276"/>
      <c r="H81" s="276"/>
      <c r="I81" s="276"/>
      <c r="J81" s="276"/>
      <c r="K81" s="276"/>
      <c r="L81" s="276"/>
      <c r="M81" s="276"/>
      <c r="N81" s="276"/>
      <c r="P81" s="6"/>
      <c r="Q81" s="6"/>
      <c r="R81" s="6"/>
      <c r="S81" s="297"/>
      <c r="T81" s="295" t="s">
        <v>7</v>
      </c>
      <c r="U81" s="295" t="s">
        <v>47</v>
      </c>
      <c r="V81" s="419">
        <v>12.3</v>
      </c>
      <c r="W81" s="419">
        <v>24.2</v>
      </c>
    </row>
    <row r="82" spans="7:23" ht="15.75" customHeight="1" thickBot="1">
      <c r="G82" s="276"/>
      <c r="H82" s="276"/>
      <c r="I82" s="276"/>
      <c r="J82" s="276"/>
      <c r="K82" s="276"/>
      <c r="L82" s="276"/>
      <c r="M82" s="276"/>
      <c r="N82" s="276"/>
      <c r="P82" s="6"/>
      <c r="Q82" s="6"/>
      <c r="R82" s="6"/>
      <c r="S82" s="297"/>
      <c r="T82" s="295" t="s">
        <v>7</v>
      </c>
      <c r="U82" s="295" t="s">
        <v>48</v>
      </c>
      <c r="V82" s="419">
        <v>14.6</v>
      </c>
      <c r="W82" s="419">
        <v>26.5</v>
      </c>
    </row>
    <row r="83" spans="7:23" ht="15.75" customHeight="1" thickBot="1">
      <c r="G83" s="276"/>
      <c r="H83" s="276"/>
      <c r="I83" s="276"/>
      <c r="J83" s="276"/>
      <c r="K83" s="276"/>
      <c r="L83" s="276"/>
      <c r="M83" s="276"/>
      <c r="N83" s="276"/>
      <c r="P83" s="6"/>
      <c r="Q83" s="6"/>
      <c r="R83" s="6"/>
      <c r="S83" s="297"/>
      <c r="T83" s="295" t="s">
        <v>7</v>
      </c>
      <c r="U83" s="295" t="s">
        <v>49</v>
      </c>
      <c r="V83" s="419">
        <v>29.4</v>
      </c>
      <c r="W83" s="419">
        <v>63.6</v>
      </c>
    </row>
    <row r="84" spans="7:23" ht="15.75" customHeight="1" thickBot="1">
      <c r="G84" s="276"/>
      <c r="H84" s="276"/>
      <c r="I84" s="276"/>
      <c r="J84" s="276"/>
      <c r="K84" s="276"/>
      <c r="L84" s="276"/>
      <c r="M84" s="276"/>
      <c r="N84" s="276"/>
      <c r="P84" s="276"/>
      <c r="Q84" s="276"/>
      <c r="R84" s="276"/>
      <c r="S84" s="276"/>
      <c r="T84" s="295" t="s">
        <v>191</v>
      </c>
      <c r="U84" s="295" t="s">
        <v>65</v>
      </c>
      <c r="V84" s="419">
        <v>10.1</v>
      </c>
      <c r="W84" s="419">
        <v>21.7</v>
      </c>
    </row>
    <row r="85" spans="7:23" ht="15.75" customHeight="1" thickBot="1">
      <c r="G85" s="276"/>
      <c r="H85" s="276"/>
      <c r="I85" s="276"/>
      <c r="J85" s="276"/>
      <c r="K85" s="276"/>
      <c r="L85" s="276"/>
      <c r="M85" s="276"/>
      <c r="N85" s="276"/>
      <c r="P85" s="276"/>
      <c r="Q85" s="276"/>
      <c r="R85" s="276"/>
      <c r="S85" s="276"/>
      <c r="T85" s="295" t="s">
        <v>191</v>
      </c>
      <c r="U85" s="295" t="s">
        <v>46</v>
      </c>
      <c r="V85" s="419">
        <v>9</v>
      </c>
      <c r="W85" s="419">
        <v>16.8</v>
      </c>
    </row>
    <row r="86" spans="7:23" ht="15.75" customHeight="1" thickBot="1">
      <c r="G86" s="276"/>
      <c r="H86" s="276"/>
      <c r="I86" s="276"/>
      <c r="J86" s="276"/>
      <c r="K86" s="276"/>
      <c r="L86" s="276"/>
      <c r="M86" s="276"/>
      <c r="N86" s="276"/>
      <c r="P86" s="276"/>
      <c r="Q86" s="276"/>
      <c r="R86" s="276"/>
      <c r="S86" s="276"/>
      <c r="T86" s="295" t="s">
        <v>191</v>
      </c>
      <c r="U86" s="295" t="s">
        <v>47</v>
      </c>
      <c r="V86" s="419">
        <v>8.8000000000000007</v>
      </c>
      <c r="W86" s="419">
        <v>20.9</v>
      </c>
    </row>
    <row r="87" spans="7:23" ht="15.75" customHeight="1" thickBot="1">
      <c r="G87" s="276"/>
      <c r="H87" s="276"/>
      <c r="I87" s="276"/>
      <c r="J87" s="276"/>
      <c r="K87" s="276"/>
      <c r="L87" s="276"/>
      <c r="M87" s="276"/>
      <c r="N87" s="276"/>
      <c r="P87" s="276"/>
      <c r="Q87" s="276"/>
      <c r="R87" s="276"/>
      <c r="S87" s="276"/>
      <c r="T87" s="295" t="s">
        <v>191</v>
      </c>
      <c r="U87" s="295" t="s">
        <v>48</v>
      </c>
      <c r="V87" s="419">
        <v>10.4</v>
      </c>
      <c r="W87" s="419">
        <v>22.2</v>
      </c>
    </row>
    <row r="88" spans="7:23" ht="15.75" customHeight="1" thickBot="1">
      <c r="G88" s="276"/>
      <c r="H88" s="276"/>
      <c r="I88" s="276"/>
      <c r="J88" s="276"/>
      <c r="K88" s="276"/>
      <c r="L88" s="276"/>
      <c r="M88" s="276"/>
      <c r="N88" s="276"/>
      <c r="P88" s="276"/>
      <c r="Q88" s="276"/>
      <c r="R88" s="276"/>
      <c r="S88" s="276"/>
      <c r="T88" s="295" t="s">
        <v>191</v>
      </c>
      <c r="U88" s="295" t="s">
        <v>49</v>
      </c>
      <c r="V88" s="419">
        <v>16</v>
      </c>
      <c r="W88" s="419">
        <v>46.8</v>
      </c>
    </row>
    <row r="89" spans="7:23" ht="15.75" customHeight="1" thickBot="1">
      <c r="G89" s="276"/>
      <c r="H89" s="276"/>
      <c r="I89" s="276"/>
      <c r="J89" s="276"/>
      <c r="K89" s="276"/>
      <c r="L89" s="276"/>
      <c r="M89" s="276"/>
      <c r="N89" s="276"/>
      <c r="P89" s="276"/>
      <c r="Q89" s="276"/>
      <c r="R89" s="276"/>
      <c r="S89" s="276"/>
      <c r="T89" s="295" t="s">
        <v>0</v>
      </c>
      <c r="U89" s="295" t="s">
        <v>65</v>
      </c>
      <c r="V89" s="419">
        <v>9.9</v>
      </c>
      <c r="W89" s="419">
        <v>20.100000000000001</v>
      </c>
    </row>
    <row r="90" spans="7:23" ht="15.75" customHeight="1" thickBot="1">
      <c r="G90" s="276"/>
      <c r="H90" s="276"/>
      <c r="I90" s="276"/>
      <c r="J90" s="276"/>
      <c r="K90" s="276"/>
      <c r="L90" s="276"/>
      <c r="M90" s="276"/>
      <c r="N90" s="276"/>
      <c r="P90" s="276"/>
      <c r="Q90" s="276"/>
      <c r="R90" s="276"/>
      <c r="S90" s="276"/>
      <c r="T90" s="295" t="s">
        <v>0</v>
      </c>
      <c r="U90" s="295" t="s">
        <v>46</v>
      </c>
      <c r="V90" s="419">
        <v>8.8000000000000007</v>
      </c>
      <c r="W90" s="419">
        <v>15.7</v>
      </c>
    </row>
    <row r="91" spans="7:23" ht="15.75" customHeight="1" thickBot="1">
      <c r="G91" s="276"/>
      <c r="H91" s="276"/>
      <c r="I91" s="276"/>
      <c r="J91" s="276"/>
      <c r="K91" s="276"/>
      <c r="L91" s="276"/>
      <c r="M91" s="276"/>
      <c r="N91" s="276"/>
      <c r="P91" s="276"/>
      <c r="Q91" s="276"/>
      <c r="R91" s="276"/>
      <c r="S91" s="276"/>
      <c r="T91" s="295" t="s">
        <v>0</v>
      </c>
      <c r="U91" s="295" t="s">
        <v>47</v>
      </c>
      <c r="V91" s="419">
        <v>9.6</v>
      </c>
      <c r="W91" s="419">
        <v>19.2</v>
      </c>
    </row>
    <row r="92" spans="7:23" ht="15.75" customHeight="1" thickBot="1">
      <c r="G92" s="276"/>
      <c r="H92" s="276"/>
      <c r="I92" s="276"/>
      <c r="J92" s="276"/>
      <c r="K92" s="276"/>
      <c r="L92" s="276"/>
      <c r="M92" s="276"/>
      <c r="N92" s="276"/>
      <c r="P92" s="276"/>
      <c r="Q92" s="276"/>
      <c r="R92" s="276"/>
      <c r="S92" s="276"/>
      <c r="T92" s="295" t="s">
        <v>0</v>
      </c>
      <c r="U92" s="295" t="s">
        <v>48</v>
      </c>
      <c r="V92" s="419">
        <v>10.1</v>
      </c>
      <c r="W92" s="419">
        <v>20.6</v>
      </c>
    </row>
    <row r="93" spans="7:23" ht="15.75" customHeight="1" thickBot="1">
      <c r="G93" s="276"/>
      <c r="H93" s="276"/>
      <c r="I93" s="276"/>
      <c r="J93" s="276"/>
      <c r="K93" s="276"/>
      <c r="L93" s="276"/>
      <c r="M93" s="276"/>
      <c r="N93" s="276"/>
      <c r="P93" s="276"/>
      <c r="Q93" s="276"/>
      <c r="R93" s="276"/>
      <c r="S93" s="276"/>
      <c r="T93" s="295" t="s">
        <v>0</v>
      </c>
      <c r="U93" s="295" t="s">
        <v>49</v>
      </c>
      <c r="V93" s="419">
        <v>16.899999999999999</v>
      </c>
      <c r="W93" s="419">
        <v>48.8</v>
      </c>
    </row>
    <row r="94" spans="7:23" ht="15.75" customHeight="1" thickBot="1">
      <c r="G94" s="276"/>
      <c r="H94" s="276"/>
      <c r="I94" s="276"/>
      <c r="J94" s="276"/>
      <c r="K94" s="276"/>
      <c r="L94" s="276"/>
      <c r="M94" s="276"/>
      <c r="N94" s="276"/>
      <c r="P94" s="276"/>
      <c r="Q94" s="276"/>
      <c r="R94" s="276"/>
      <c r="S94" s="276"/>
      <c r="T94" s="295"/>
      <c r="U94" s="295"/>
      <c r="V94" s="300"/>
      <c r="W94" s="300"/>
    </row>
    <row r="95" spans="7:23" ht="15.75" customHeight="1" thickBot="1">
      <c r="G95" s="276"/>
      <c r="H95" s="276"/>
      <c r="I95" s="276"/>
      <c r="J95" s="276"/>
      <c r="K95" s="276"/>
      <c r="L95" s="276"/>
      <c r="M95" s="276"/>
      <c r="N95" s="276"/>
      <c r="P95" s="276"/>
      <c r="Q95" s="276"/>
      <c r="R95" s="276"/>
      <c r="S95" s="276"/>
      <c r="T95" s="295"/>
      <c r="U95" s="295"/>
      <c r="V95" s="296"/>
      <c r="W95" s="296"/>
    </row>
    <row r="96" spans="7:23" ht="15.75" customHeight="1" thickBot="1">
      <c r="G96" s="276"/>
      <c r="H96" s="276"/>
      <c r="I96" s="276"/>
      <c r="J96" s="276"/>
      <c r="K96" s="276"/>
      <c r="L96" s="276"/>
      <c r="M96" s="276"/>
      <c r="N96" s="276"/>
      <c r="T96" s="295"/>
      <c r="U96" s="295"/>
      <c r="V96" s="300"/>
      <c r="W96" s="300"/>
    </row>
    <row r="97" spans="7:23" ht="15.75" customHeight="1" thickBot="1">
      <c r="G97" s="276"/>
      <c r="H97" s="276"/>
      <c r="I97" s="276"/>
      <c r="J97" s="276"/>
      <c r="K97" s="276"/>
      <c r="L97" s="276"/>
      <c r="M97" s="276"/>
      <c r="N97" s="276"/>
      <c r="T97" s="295"/>
      <c r="U97" s="295"/>
      <c r="V97" s="295"/>
      <c r="W97" s="295"/>
    </row>
    <row r="98" spans="7:23" ht="15.75" customHeight="1" thickBot="1">
      <c r="G98" s="276"/>
      <c r="H98" s="276"/>
      <c r="I98" s="276"/>
      <c r="J98" s="276"/>
      <c r="K98" s="276"/>
      <c r="L98" s="276"/>
      <c r="M98" s="276"/>
      <c r="N98" s="276"/>
      <c r="T98" s="295"/>
      <c r="U98" s="295"/>
      <c r="V98" s="295"/>
      <c r="W98" s="295"/>
    </row>
    <row r="99" spans="7:23" ht="15.75" customHeight="1">
      <c r="G99" s="276"/>
      <c r="H99" s="276"/>
      <c r="I99" s="276"/>
      <c r="J99" s="276"/>
      <c r="K99" s="276"/>
      <c r="L99" s="276"/>
      <c r="M99" s="276"/>
      <c r="N99" s="276"/>
    </row>
    <row r="100" spans="7:23" ht="15.75" customHeight="1">
      <c r="G100" s="276"/>
      <c r="H100" s="276"/>
      <c r="I100" s="276"/>
      <c r="J100" s="276"/>
      <c r="K100" s="276"/>
      <c r="L100" s="276"/>
      <c r="M100" s="276"/>
      <c r="N100" s="276"/>
    </row>
    <row r="101" spans="7:23" ht="15.75" customHeight="1">
      <c r="G101" s="276"/>
      <c r="H101" s="276"/>
      <c r="I101" s="276"/>
      <c r="J101" s="276"/>
      <c r="K101" s="276"/>
      <c r="L101" s="276"/>
      <c r="M101" s="276"/>
      <c r="N101" s="276"/>
    </row>
    <row r="102" spans="7:23" ht="15.75" customHeight="1">
      <c r="G102" s="276"/>
      <c r="H102" s="276"/>
      <c r="I102" s="276"/>
      <c r="J102" s="276"/>
      <c r="K102" s="276"/>
      <c r="L102" s="276"/>
      <c r="M102" s="276"/>
      <c r="N102" s="276"/>
    </row>
    <row r="103" spans="7:23" ht="15.75" customHeight="1">
      <c r="G103" s="276"/>
      <c r="H103" s="276"/>
      <c r="I103" s="276"/>
      <c r="J103" s="276"/>
      <c r="K103" s="276"/>
      <c r="L103" s="276"/>
      <c r="M103" s="276"/>
      <c r="N103" s="276"/>
    </row>
    <row r="104" spans="7:23" ht="15.75" customHeight="1">
      <c r="G104" s="276"/>
      <c r="H104" s="276"/>
      <c r="I104" s="276"/>
      <c r="J104" s="276"/>
      <c r="K104" s="276"/>
      <c r="L104" s="276"/>
      <c r="M104" s="276"/>
      <c r="N104" s="276"/>
    </row>
    <row r="105" spans="7:23" ht="15.75" customHeight="1">
      <c r="G105" s="276"/>
      <c r="H105" s="276"/>
      <c r="I105" s="276"/>
      <c r="J105" s="276"/>
      <c r="K105" s="276"/>
      <c r="L105" s="276"/>
      <c r="M105" s="276"/>
      <c r="N105" s="276"/>
    </row>
    <row r="106" spans="7:23" ht="15.75" customHeight="1">
      <c r="G106" s="276"/>
      <c r="H106" s="276"/>
      <c r="I106" s="276"/>
      <c r="J106" s="276"/>
      <c r="K106" s="276"/>
      <c r="L106" s="276"/>
      <c r="M106" s="276"/>
      <c r="N106" s="276"/>
    </row>
    <row r="107" spans="7:23" ht="15.75" customHeight="1">
      <c r="G107" s="276"/>
      <c r="H107" s="276"/>
      <c r="I107" s="276"/>
      <c r="J107" s="276"/>
      <c r="K107" s="276"/>
      <c r="L107" s="276"/>
      <c r="M107" s="276"/>
      <c r="N107" s="276"/>
    </row>
    <row r="108" spans="7:23" ht="15.75" customHeight="1">
      <c r="G108" s="276"/>
      <c r="H108" s="276"/>
      <c r="I108" s="276"/>
      <c r="J108" s="276"/>
      <c r="K108" s="276"/>
      <c r="L108" s="276"/>
      <c r="M108" s="276"/>
      <c r="N108" s="276"/>
    </row>
    <row r="109" spans="7:23" ht="15.75" customHeight="1">
      <c r="G109" s="276"/>
      <c r="H109" s="276"/>
      <c r="I109" s="276"/>
      <c r="J109" s="276"/>
      <c r="K109" s="276"/>
      <c r="L109" s="276"/>
      <c r="M109" s="276"/>
      <c r="N109" s="276"/>
    </row>
    <row r="110" spans="7:23" ht="15.75" customHeight="1">
      <c r="G110" s="276"/>
      <c r="H110" s="276"/>
      <c r="I110" s="276"/>
      <c r="J110" s="276"/>
      <c r="K110" s="276"/>
      <c r="L110" s="276"/>
      <c r="M110" s="276"/>
      <c r="N110" s="276"/>
    </row>
    <row r="111" spans="7:23" ht="15.75" customHeight="1">
      <c r="G111" s="276"/>
      <c r="H111" s="276"/>
      <c r="I111" s="276"/>
      <c r="J111" s="276"/>
      <c r="K111" s="276"/>
      <c r="L111" s="276"/>
      <c r="M111" s="276"/>
      <c r="N111" s="276"/>
    </row>
    <row r="112" spans="7:23" ht="15.75" customHeight="1">
      <c r="G112" s="276"/>
      <c r="H112" s="276"/>
      <c r="I112" s="276"/>
      <c r="J112" s="276"/>
      <c r="K112" s="276"/>
      <c r="L112" s="276"/>
      <c r="M112" s="276"/>
      <c r="N112" s="276"/>
    </row>
    <row r="113" spans="7:14" ht="15.75" customHeight="1">
      <c r="G113" s="276"/>
      <c r="H113" s="276"/>
      <c r="I113" s="276"/>
      <c r="J113" s="276"/>
      <c r="K113" s="276"/>
      <c r="L113" s="276"/>
      <c r="M113" s="276"/>
      <c r="N113" s="276"/>
    </row>
    <row r="114" spans="7:14" ht="15.75" customHeight="1">
      <c r="G114" s="276"/>
      <c r="H114" s="276"/>
      <c r="I114" s="276"/>
      <c r="J114" s="276"/>
      <c r="K114" s="276"/>
      <c r="L114" s="276"/>
      <c r="M114" s="276"/>
      <c r="N114" s="276"/>
    </row>
    <row r="115" spans="7:14" ht="15.75" customHeight="1">
      <c r="G115" s="276"/>
      <c r="H115" s="276"/>
      <c r="I115" s="276"/>
      <c r="J115" s="276"/>
      <c r="K115" s="276"/>
      <c r="L115" s="276"/>
      <c r="M115" s="276"/>
      <c r="N115" s="276"/>
    </row>
    <row r="116" spans="7:14" ht="15.75" customHeight="1">
      <c r="G116" s="276"/>
      <c r="H116" s="276"/>
      <c r="I116" s="276"/>
      <c r="J116" s="276"/>
      <c r="K116" s="276"/>
      <c r="L116" s="276"/>
      <c r="M116" s="276"/>
      <c r="N116" s="276"/>
    </row>
    <row r="117" spans="7:14" ht="15.75" customHeight="1">
      <c r="G117" s="276"/>
      <c r="H117" s="276"/>
      <c r="I117" s="276"/>
      <c r="J117" s="276"/>
      <c r="K117" s="276"/>
      <c r="L117" s="276"/>
      <c r="M117" s="276"/>
      <c r="N117" s="276"/>
    </row>
    <row r="118" spans="7:14" ht="15.75" customHeight="1">
      <c r="G118" s="276"/>
      <c r="H118" s="276"/>
      <c r="I118" s="276"/>
      <c r="J118" s="276"/>
      <c r="K118" s="276"/>
      <c r="L118" s="276"/>
      <c r="M118" s="276"/>
      <c r="N118" s="276"/>
    </row>
    <row r="119" spans="7:14" ht="15.75" customHeight="1">
      <c r="G119" s="276"/>
      <c r="H119" s="276"/>
      <c r="I119" s="276"/>
      <c r="J119" s="276"/>
      <c r="K119" s="276"/>
      <c r="L119" s="276"/>
      <c r="M119" s="276"/>
      <c r="N119" s="276"/>
    </row>
    <row r="120" spans="7:14" ht="15.75" customHeight="1">
      <c r="G120" s="276"/>
      <c r="H120" s="276"/>
      <c r="I120" s="276"/>
      <c r="J120" s="276"/>
      <c r="K120" s="276"/>
      <c r="L120" s="276"/>
      <c r="M120" s="276"/>
      <c r="N120" s="276"/>
    </row>
    <row r="121" spans="7:14" ht="15.75" customHeight="1">
      <c r="G121" s="276"/>
      <c r="H121" s="276"/>
      <c r="I121" s="276"/>
      <c r="J121" s="276"/>
      <c r="K121" s="276"/>
      <c r="L121" s="276"/>
      <c r="M121" s="276"/>
      <c r="N121" s="276"/>
    </row>
    <row r="122" spans="7:14" ht="15.75" customHeight="1"/>
    <row r="123" spans="7:14" ht="15.75" customHeight="1"/>
    <row r="124" spans="7:14" ht="15.75" customHeight="1"/>
    <row r="125" spans="7:14" ht="15.75" customHeight="1"/>
    <row r="126" spans="7:14" ht="15.75" customHeight="1"/>
    <row r="127" spans="7:14" ht="15.75" customHeight="1"/>
    <row r="128" spans="7:14"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64" spans="1:27" s="190" customFormat="1">
      <c r="A164" s="629">
        <v>0.48605324</v>
      </c>
      <c r="B164" s="629"/>
      <c r="C164" s="629"/>
      <c r="D164" s="629"/>
      <c r="E164" s="630"/>
      <c r="G164" s="275"/>
      <c r="H164" s="275"/>
      <c r="I164" s="275"/>
      <c r="J164" s="275"/>
      <c r="K164" s="275"/>
      <c r="L164" s="275"/>
      <c r="M164" s="275"/>
      <c r="N164" s="275"/>
      <c r="O164" s="275"/>
      <c r="P164" s="275"/>
      <c r="Q164" s="275"/>
      <c r="R164" s="275"/>
      <c r="S164" s="275"/>
      <c r="T164" s="275"/>
      <c r="U164" s="275"/>
      <c r="V164" s="275"/>
      <c r="W164" s="275"/>
      <c r="X164" s="275"/>
      <c r="Y164" s="275"/>
      <c r="Z164" s="275"/>
      <c r="AA164" s="275"/>
    </row>
  </sheetData>
  <mergeCells count="18">
    <mergeCell ref="G15:H15"/>
    <mergeCell ref="P15:Q15"/>
    <mergeCell ref="A1:E1"/>
    <mergeCell ref="G3:W3"/>
    <mergeCell ref="D3:E3"/>
    <mergeCell ref="A164:E164"/>
    <mergeCell ref="G4:N4"/>
    <mergeCell ref="G5:N5"/>
    <mergeCell ref="P4:W4"/>
    <mergeCell ref="P5:W5"/>
    <mergeCell ref="S7:S8"/>
    <mergeCell ref="D4:E4"/>
    <mergeCell ref="G6:N6"/>
    <mergeCell ref="G7:I7"/>
    <mergeCell ref="K7:N7"/>
    <mergeCell ref="P6:W6"/>
    <mergeCell ref="P7:R7"/>
    <mergeCell ref="T7:W7"/>
  </mergeCells>
  <conditionalFormatting sqref="S9:S13">
    <cfRule type="containsText" dxfId="1" priority="1" operator="containsText" text="FALSE">
      <formula>NOT(ISERROR(SEARCH("FALSE",S9)))</formula>
    </cfRule>
    <cfRule type="containsText" dxfId="0" priority="2" operator="containsText" text="TRUE">
      <formula>NOT(ISERROR(SEARCH("TRUE",S9)))</formula>
    </cfRule>
  </conditionalFormatting>
  <pageMargins left="0.7" right="0.7" top="0.75" bottom="0.75" header="0.3" footer="0.3"/>
  <pageSetup paperSize="9" orientation="portrait" r:id="rId1"/>
  <headerFooter>
    <oddFooter xml:space="preserve">&amp;C_x000D_&amp;1#&amp;"Calibri"&amp;10&amp;K000000  Classified as OFFICIAL </oddFooter>
  </headerFooter>
  <ignoredErrors>
    <ignoredError sqref="J14 S14 G9:G13 J9:J13 P9 P10:P13 S10:S13 G16:J16 J15 P17:S23 S15 P30:S85 P29 S29 S16 H24:J24 G23 I23:J23 P28:S28 P27 S27 P26:Q26 S26 G26:J47 G25 I25:J25 P25:S25 P24:Q24 S24 H48:J48 G18:J21 H17:J17 G22 I22:J2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BE199-A1B0-42EC-B019-8E08172FE8A3}">
  <sheetPr>
    <tabColor rgb="FFC00000"/>
  </sheetPr>
  <dimension ref="A1:T84"/>
  <sheetViews>
    <sheetView topLeftCell="A8" zoomScaleNormal="100" workbookViewId="0">
      <selection activeCell="L15" sqref="L15"/>
    </sheetView>
  </sheetViews>
  <sheetFormatPr defaultColWidth="9.140625" defaultRowHeight="20.100000000000001" customHeight="1"/>
  <cols>
    <col min="1" max="1" width="2.5703125" customWidth="1"/>
    <col min="2" max="2" width="32.85546875" customWidth="1"/>
    <col min="3" max="3" width="15.85546875" bestFit="1" customWidth="1"/>
    <col min="4" max="4" width="15.140625" customWidth="1"/>
    <col min="5" max="5" width="14.28515625" customWidth="1"/>
    <col min="6" max="6" width="12" customWidth="1"/>
    <col min="7" max="7" width="11.5703125" customWidth="1"/>
    <col min="8" max="8" width="19.28515625" style="227" customWidth="1"/>
    <col min="9" max="12" width="8.28515625" style="7" customWidth="1"/>
    <col min="13" max="13" width="8.85546875" style="7" bestFit="1" customWidth="1"/>
    <col min="15" max="15" width="29" customWidth="1"/>
    <col min="16" max="16" width="20" style="218" customWidth="1"/>
    <col min="17" max="17" width="15.85546875" bestFit="1" customWidth="1"/>
  </cols>
  <sheetData>
    <row r="1" spans="1:20" ht="24.95" customHeight="1">
      <c r="C1" s="649" t="s">
        <v>235</v>
      </c>
      <c r="G1" s="653" t="s">
        <v>251</v>
      </c>
      <c r="H1" s="653"/>
      <c r="I1" s="653"/>
      <c r="J1" s="653"/>
      <c r="K1" s="653"/>
      <c r="L1" s="653"/>
      <c r="M1" s="653"/>
      <c r="O1" s="648" t="s">
        <v>234</v>
      </c>
      <c r="P1" s="648"/>
      <c r="Q1" s="648"/>
    </row>
    <row r="2" spans="1:20" ht="24.95" customHeight="1">
      <c r="C2" s="649"/>
      <c r="G2" s="653"/>
      <c r="H2" s="653"/>
      <c r="I2" s="653"/>
      <c r="J2" s="653"/>
      <c r="K2" s="653"/>
      <c r="L2" s="653"/>
      <c r="M2" s="653"/>
      <c r="O2" s="648"/>
      <c r="P2" s="648"/>
      <c r="Q2" s="648"/>
    </row>
    <row r="3" spans="1:20" s="384" customFormat="1" ht="99.75" customHeight="1">
      <c r="C3" s="650"/>
      <c r="G3" s="653" t="s">
        <v>252</v>
      </c>
      <c r="H3" s="653"/>
      <c r="I3" s="653"/>
      <c r="J3" s="653"/>
      <c r="K3" s="653"/>
      <c r="L3" s="653"/>
      <c r="M3" s="653"/>
      <c r="N3" s="75"/>
      <c r="O3" s="394"/>
      <c r="P3" s="394"/>
      <c r="Q3" s="394"/>
    </row>
    <row r="4" spans="1:20" s="75" customFormat="1" ht="5.25" customHeight="1">
      <c r="C4" s="406"/>
      <c r="H4" s="407"/>
      <c r="I4" s="407"/>
      <c r="J4" s="407"/>
      <c r="K4" s="407"/>
      <c r="L4" s="407"/>
      <c r="M4" s="407"/>
      <c r="O4" s="394"/>
      <c r="P4" s="394"/>
      <c r="Q4" s="394"/>
    </row>
    <row r="5" spans="1:20" s="5" customFormat="1" ht="30.75" customHeight="1">
      <c r="A5" s="18"/>
      <c r="B5" s="18"/>
      <c r="C5" s="19" t="s">
        <v>66</v>
      </c>
      <c r="D5" s="265" t="s">
        <v>265</v>
      </c>
      <c r="E5" s="238" t="s">
        <v>169</v>
      </c>
      <c r="F5" s="235"/>
      <c r="G5" s="235"/>
      <c r="H5" s="613" t="s">
        <v>177</v>
      </c>
      <c r="I5" s="613"/>
      <c r="J5" s="613"/>
      <c r="K5" s="613"/>
      <c r="L5" s="613"/>
      <c r="M5" s="613"/>
      <c r="N5" s="8"/>
      <c r="O5" s="651" t="s">
        <v>171</v>
      </c>
      <c r="P5" s="651"/>
      <c r="Q5" s="651"/>
    </row>
    <row r="6" spans="1:20" s="16" customFormat="1" ht="49.5" customHeight="1">
      <c r="A6" s="189"/>
      <c r="B6" s="23" t="s">
        <v>67</v>
      </c>
      <c r="C6" s="24" t="s">
        <v>68</v>
      </c>
      <c r="D6" s="20" t="s">
        <v>176</v>
      </c>
      <c r="E6" s="21" t="s">
        <v>69</v>
      </c>
      <c r="F6" s="22" t="s">
        <v>56</v>
      </c>
      <c r="G6" s="235"/>
      <c r="H6" s="233"/>
      <c r="I6" s="225" t="s">
        <v>172</v>
      </c>
      <c r="J6" s="225" t="s">
        <v>173</v>
      </c>
      <c r="K6" s="225" t="s">
        <v>174</v>
      </c>
      <c r="L6" s="225" t="s">
        <v>175</v>
      </c>
      <c r="M6" s="245" t="s">
        <v>260</v>
      </c>
      <c r="N6" s="235"/>
      <c r="O6" s="225" t="s">
        <v>136</v>
      </c>
      <c r="P6" s="225" t="s">
        <v>135</v>
      </c>
      <c r="Q6" s="225" t="s">
        <v>157</v>
      </c>
    </row>
    <row r="7" spans="1:20" ht="20.100000000000001" customHeight="1">
      <c r="A7" s="18"/>
      <c r="B7" s="25" t="s">
        <v>110</v>
      </c>
      <c r="C7" s="26">
        <v>26210871.445174444</v>
      </c>
      <c r="D7" s="27">
        <v>32742</v>
      </c>
      <c r="E7" s="28">
        <f>C7/D7</f>
        <v>800.52750122700036</v>
      </c>
      <c r="F7" s="29">
        <f>SUMIFS($Q$7:$Q$24,$P$7:$P$24,B7)</f>
        <v>542211</v>
      </c>
      <c r="G7" s="235"/>
      <c r="H7" s="425" t="s">
        <v>147</v>
      </c>
      <c r="I7" s="426">
        <v>20211</v>
      </c>
      <c r="J7" s="427">
        <v>19848</v>
      </c>
      <c r="K7" s="428">
        <v>20858</v>
      </c>
      <c r="L7" s="429">
        <v>21061</v>
      </c>
      <c r="M7" s="430">
        <f>SUM(I7:L7)</f>
        <v>81978</v>
      </c>
      <c r="O7" s="221" t="s">
        <v>103</v>
      </c>
      <c r="P7" s="222" t="s">
        <v>146</v>
      </c>
      <c r="Q7" s="223">
        <v>267998</v>
      </c>
      <c r="S7" s="423"/>
      <c r="T7" s="423"/>
    </row>
    <row r="8" spans="1:20" ht="20.100000000000001" customHeight="1">
      <c r="A8" s="18"/>
      <c r="B8" s="25" t="s">
        <v>132</v>
      </c>
      <c r="C8" s="26">
        <v>25512955.659783375</v>
      </c>
      <c r="D8" s="27">
        <v>28764</v>
      </c>
      <c r="E8" s="28">
        <f>C8/D8</f>
        <v>886.97523500846103</v>
      </c>
      <c r="F8" s="29">
        <f t="shared" ref="F8:F32" si="0">SUMIFS($Q$7:$Q$24,$P$7:$P$24,B8)</f>
        <v>572135</v>
      </c>
      <c r="G8" s="235"/>
      <c r="H8" s="425" t="s">
        <v>16</v>
      </c>
      <c r="I8" s="431">
        <v>14974</v>
      </c>
      <c r="J8" s="427">
        <v>15393</v>
      </c>
      <c r="K8" s="428">
        <v>15823</v>
      </c>
      <c r="L8" s="432">
        <v>15513</v>
      </c>
      <c r="M8" s="430">
        <f t="shared" ref="M8:M23" si="1">SUM(I8:L8)</f>
        <v>61703</v>
      </c>
      <c r="O8" s="221" t="s">
        <v>103</v>
      </c>
      <c r="P8" s="222" t="s">
        <v>104</v>
      </c>
      <c r="Q8" s="223">
        <v>26127</v>
      </c>
      <c r="S8" s="423"/>
      <c r="T8" s="423"/>
    </row>
    <row r="9" spans="1:20" ht="20.100000000000001" customHeight="1">
      <c r="A9" s="18"/>
      <c r="B9" s="198" t="s">
        <v>108</v>
      </c>
      <c r="C9" s="199">
        <v>51723827.104957819</v>
      </c>
      <c r="D9" s="200">
        <v>61506</v>
      </c>
      <c r="E9" s="248">
        <f>C9/D9</f>
        <v>840.95579463723573</v>
      </c>
      <c r="F9" s="424">
        <f>SUM(F7:F8)</f>
        <v>1114346</v>
      </c>
      <c r="G9" s="235"/>
      <c r="H9" s="425" t="s">
        <v>17</v>
      </c>
      <c r="I9" s="431">
        <v>714</v>
      </c>
      <c r="J9" s="427">
        <v>562</v>
      </c>
      <c r="K9" s="428">
        <v>619</v>
      </c>
      <c r="L9" s="432">
        <v>733</v>
      </c>
      <c r="M9" s="430">
        <f t="shared" si="1"/>
        <v>2628</v>
      </c>
      <c r="O9" s="30" t="s">
        <v>105</v>
      </c>
      <c r="P9" s="219" t="s">
        <v>5</v>
      </c>
      <c r="Q9" s="168">
        <v>29302</v>
      </c>
      <c r="S9" s="423"/>
      <c r="T9" s="423"/>
    </row>
    <row r="10" spans="1:20" ht="20.100000000000001" customHeight="1">
      <c r="A10" s="18"/>
      <c r="B10" s="25" t="s">
        <v>111</v>
      </c>
      <c r="C10" s="26">
        <v>28328086.658238087</v>
      </c>
      <c r="D10" s="27">
        <v>33587</v>
      </c>
      <c r="E10" s="28">
        <f t="shared" ref="E10:E31" si="2">C10/D10</f>
        <v>843.42414202632233</v>
      </c>
      <c r="F10" s="29">
        <f t="shared" si="0"/>
        <v>601250</v>
      </c>
      <c r="G10" s="235"/>
      <c r="H10" s="425" t="s">
        <v>18</v>
      </c>
      <c r="I10" s="431">
        <v>20459</v>
      </c>
      <c r="J10" s="427">
        <v>20648</v>
      </c>
      <c r="K10" s="428">
        <v>20310</v>
      </c>
      <c r="L10" s="432">
        <v>20649</v>
      </c>
      <c r="M10" s="430">
        <f t="shared" si="1"/>
        <v>82066</v>
      </c>
      <c r="O10" s="30" t="s">
        <v>105</v>
      </c>
      <c r="P10" s="219" t="s">
        <v>8</v>
      </c>
      <c r="Q10" s="168">
        <v>250470</v>
      </c>
      <c r="S10" s="423"/>
      <c r="T10" s="423"/>
    </row>
    <row r="11" spans="1:20" ht="20.100000000000001" customHeight="1">
      <c r="A11" s="18"/>
      <c r="B11" s="25" t="s">
        <v>112</v>
      </c>
      <c r="C11" s="26">
        <v>30540750.403741863</v>
      </c>
      <c r="D11" s="27">
        <v>32610</v>
      </c>
      <c r="E11" s="28">
        <f t="shared" si="2"/>
        <v>936.54555055939477</v>
      </c>
      <c r="F11" s="29">
        <f t="shared" si="0"/>
        <v>675481</v>
      </c>
      <c r="G11" s="235"/>
      <c r="H11" s="425" t="s">
        <v>19</v>
      </c>
      <c r="I11" s="431">
        <v>32785</v>
      </c>
      <c r="J11" s="427">
        <v>34289</v>
      </c>
      <c r="K11" s="428">
        <v>34083</v>
      </c>
      <c r="L11" s="432">
        <v>33941</v>
      </c>
      <c r="M11" s="430">
        <f t="shared" si="1"/>
        <v>135098</v>
      </c>
      <c r="O11" s="221" t="s">
        <v>123</v>
      </c>
      <c r="P11" s="222" t="s">
        <v>0</v>
      </c>
      <c r="Q11" s="223">
        <v>229780</v>
      </c>
      <c r="S11" s="423"/>
      <c r="T11" s="423"/>
    </row>
    <row r="12" spans="1:20" ht="20.100000000000001" customHeight="1">
      <c r="A12" s="18"/>
      <c r="B12" s="25" t="s">
        <v>9</v>
      </c>
      <c r="C12" s="26">
        <v>18740681.783622045</v>
      </c>
      <c r="D12" s="27">
        <v>20594</v>
      </c>
      <c r="E12" s="28">
        <f t="shared" si="2"/>
        <v>910.00688470535329</v>
      </c>
      <c r="F12" s="29">
        <f t="shared" si="0"/>
        <v>337356</v>
      </c>
      <c r="G12" s="235"/>
      <c r="H12" s="425" t="s">
        <v>142</v>
      </c>
      <c r="I12" s="431">
        <v>31346</v>
      </c>
      <c r="J12" s="427">
        <v>31806</v>
      </c>
      <c r="K12" s="428">
        <v>32687</v>
      </c>
      <c r="L12" s="432">
        <v>32731</v>
      </c>
      <c r="M12" s="430">
        <f t="shared" si="1"/>
        <v>128570</v>
      </c>
      <c r="O12" s="221" t="s">
        <v>123</v>
      </c>
      <c r="P12" s="222" t="s">
        <v>1</v>
      </c>
      <c r="Q12" s="223">
        <v>10679</v>
      </c>
      <c r="S12" s="423"/>
      <c r="T12" s="423"/>
    </row>
    <row r="13" spans="1:20" ht="20.100000000000001" customHeight="1">
      <c r="A13" s="18"/>
      <c r="B13" s="198" t="s">
        <v>109</v>
      </c>
      <c r="C13" s="199">
        <v>77609518.845601991</v>
      </c>
      <c r="D13" s="200">
        <v>86791</v>
      </c>
      <c r="E13" s="248">
        <f>C13/D13</f>
        <v>894.2115985021718</v>
      </c>
      <c r="F13" s="424">
        <f>SUM(F10:F12)</f>
        <v>1614087</v>
      </c>
      <c r="G13" s="235"/>
      <c r="H13" s="425" t="s">
        <v>20</v>
      </c>
      <c r="I13" s="431">
        <v>10454</v>
      </c>
      <c r="J13" s="427">
        <v>10684</v>
      </c>
      <c r="K13" s="428">
        <v>10983</v>
      </c>
      <c r="L13" s="432">
        <v>10880</v>
      </c>
      <c r="M13" s="430">
        <f t="shared" si="1"/>
        <v>43001</v>
      </c>
      <c r="O13" s="221" t="s">
        <v>123</v>
      </c>
      <c r="P13" s="222" t="s">
        <v>4</v>
      </c>
      <c r="Q13" s="223">
        <v>189643</v>
      </c>
      <c r="S13" s="423"/>
      <c r="T13" s="423"/>
    </row>
    <row r="14" spans="1:20" ht="20.100000000000001" customHeight="1">
      <c r="A14" s="18"/>
      <c r="B14" s="25" t="s">
        <v>3</v>
      </c>
      <c r="C14" s="26">
        <v>33870443.61456912</v>
      </c>
      <c r="D14" s="27">
        <v>34514</v>
      </c>
      <c r="E14" s="28">
        <f t="shared" si="2"/>
        <v>981.35375831746887</v>
      </c>
      <c r="F14" s="29">
        <f t="shared" si="0"/>
        <v>681996</v>
      </c>
      <c r="G14" s="235"/>
      <c r="H14" s="425" t="s">
        <v>140</v>
      </c>
      <c r="I14" s="431">
        <v>30947</v>
      </c>
      <c r="J14" s="427">
        <v>31880</v>
      </c>
      <c r="K14" s="428">
        <v>32954</v>
      </c>
      <c r="L14" s="432">
        <v>32830</v>
      </c>
      <c r="M14" s="430">
        <f t="shared" si="1"/>
        <v>128611</v>
      </c>
      <c r="O14" s="30" t="s">
        <v>106</v>
      </c>
      <c r="P14" s="219" t="s">
        <v>7</v>
      </c>
      <c r="Q14" s="168">
        <v>480375</v>
      </c>
      <c r="S14" s="423"/>
      <c r="T14" s="423"/>
    </row>
    <row r="15" spans="1:20" ht="20.100000000000001" customHeight="1">
      <c r="B15" s="201" t="s">
        <v>113</v>
      </c>
      <c r="C15" s="199">
        <v>33870443.61456912</v>
      </c>
      <c r="D15" s="200">
        <v>34514</v>
      </c>
      <c r="E15" s="248">
        <f t="shared" si="2"/>
        <v>981.35375831746887</v>
      </c>
      <c r="F15" s="424">
        <f>SUM(F14)</f>
        <v>681996</v>
      </c>
      <c r="G15" s="235"/>
      <c r="H15" s="425" t="s">
        <v>139</v>
      </c>
      <c r="I15" s="431">
        <v>27379</v>
      </c>
      <c r="J15" s="427">
        <v>28506</v>
      </c>
      <c r="K15" s="428">
        <v>28161</v>
      </c>
      <c r="L15" s="432">
        <v>29079</v>
      </c>
      <c r="M15" s="430">
        <f t="shared" si="1"/>
        <v>113125</v>
      </c>
      <c r="O15" s="30" t="s">
        <v>106</v>
      </c>
      <c r="P15" s="219" t="s">
        <v>10</v>
      </c>
      <c r="Q15" s="168">
        <v>240090</v>
      </c>
      <c r="S15" s="423"/>
      <c r="T15" s="423"/>
    </row>
    <row r="16" spans="1:20" ht="20.100000000000001" customHeight="1">
      <c r="B16" s="25" t="s">
        <v>7</v>
      </c>
      <c r="C16" s="26">
        <v>29868188.488800213</v>
      </c>
      <c r="D16" s="27">
        <v>28364</v>
      </c>
      <c r="E16" s="28">
        <f t="shared" si="2"/>
        <v>1053.0316065717182</v>
      </c>
      <c r="F16" s="29">
        <f t="shared" si="0"/>
        <v>480375</v>
      </c>
      <c r="G16" s="235"/>
      <c r="H16" s="425" t="s">
        <v>21</v>
      </c>
      <c r="I16" s="431">
        <v>4200</v>
      </c>
      <c r="J16" s="427">
        <v>3848</v>
      </c>
      <c r="K16" s="428">
        <v>3780</v>
      </c>
      <c r="L16" s="432">
        <v>4003</v>
      </c>
      <c r="M16" s="430">
        <f t="shared" si="1"/>
        <v>15831</v>
      </c>
      <c r="O16" s="221" t="s">
        <v>107</v>
      </c>
      <c r="P16" s="222" t="s">
        <v>2</v>
      </c>
      <c r="Q16" s="223">
        <v>301181</v>
      </c>
      <c r="S16" s="423"/>
      <c r="T16" s="423"/>
    </row>
    <row r="17" spans="1:20" ht="20.100000000000001" customHeight="1">
      <c r="A17" s="18"/>
      <c r="B17" s="25" t="s">
        <v>10</v>
      </c>
      <c r="C17" s="26">
        <v>16175516.415685697</v>
      </c>
      <c r="D17" s="27">
        <v>18429</v>
      </c>
      <c r="E17" s="28">
        <f t="shared" si="2"/>
        <v>877.72078873979581</v>
      </c>
      <c r="F17" s="29">
        <f t="shared" si="0"/>
        <v>240090</v>
      </c>
      <c r="G17" s="235"/>
      <c r="H17" s="425" t="s">
        <v>141</v>
      </c>
      <c r="I17" s="431">
        <v>32429</v>
      </c>
      <c r="J17" s="427">
        <v>32907</v>
      </c>
      <c r="K17" s="428">
        <v>32440</v>
      </c>
      <c r="L17" s="432">
        <v>32647</v>
      </c>
      <c r="M17" s="430">
        <f t="shared" si="1"/>
        <v>130423</v>
      </c>
      <c r="O17" s="221" t="s">
        <v>107</v>
      </c>
      <c r="P17" s="222" t="s">
        <v>6</v>
      </c>
      <c r="Q17" s="223">
        <v>24346</v>
      </c>
      <c r="S17" s="423"/>
      <c r="T17" s="423"/>
    </row>
    <row r="18" spans="1:20" ht="20.100000000000001" customHeight="1">
      <c r="A18" s="18"/>
      <c r="B18" s="198" t="s">
        <v>106</v>
      </c>
      <c r="C18" s="199">
        <v>46043704.904485911</v>
      </c>
      <c r="D18" s="200">
        <v>46793</v>
      </c>
      <c r="E18" s="248">
        <f t="shared" si="2"/>
        <v>983.98702593306496</v>
      </c>
      <c r="F18" s="424">
        <f>SUM(F16:F17)</f>
        <v>720465</v>
      </c>
      <c r="G18" s="235"/>
      <c r="H18" s="425" t="s">
        <v>22</v>
      </c>
      <c r="I18" s="431">
        <v>1597</v>
      </c>
      <c r="J18" s="427">
        <v>1436</v>
      </c>
      <c r="K18" s="428">
        <v>1547</v>
      </c>
      <c r="L18" s="432">
        <v>1487</v>
      </c>
      <c r="M18" s="430">
        <f t="shared" si="1"/>
        <v>6067</v>
      </c>
      <c r="O18" s="30" t="s">
        <v>108</v>
      </c>
      <c r="P18" s="219" t="s">
        <v>110</v>
      </c>
      <c r="Q18" s="168">
        <v>542211</v>
      </c>
      <c r="S18" s="423"/>
      <c r="T18" s="423"/>
    </row>
    <row r="19" spans="1:20" ht="20.100000000000001" customHeight="1">
      <c r="A19" s="18"/>
      <c r="B19" s="25" t="s">
        <v>6</v>
      </c>
      <c r="C19" s="26">
        <v>3163226.983986916</v>
      </c>
      <c r="D19" s="27">
        <v>1609</v>
      </c>
      <c r="E19" s="28">
        <f t="shared" si="2"/>
        <v>1965.9583492771385</v>
      </c>
      <c r="F19" s="29">
        <f t="shared" si="0"/>
        <v>24346</v>
      </c>
      <c r="G19" s="235"/>
      <c r="H19" s="425" t="s">
        <v>23</v>
      </c>
      <c r="I19" s="431">
        <v>26733</v>
      </c>
      <c r="J19" s="427">
        <v>26691</v>
      </c>
      <c r="K19" s="428">
        <v>27704</v>
      </c>
      <c r="L19" s="432">
        <v>28008</v>
      </c>
      <c r="M19" s="430">
        <f t="shared" si="1"/>
        <v>109136</v>
      </c>
      <c r="O19" s="30" t="s">
        <v>108</v>
      </c>
      <c r="P19" s="219" t="s">
        <v>132</v>
      </c>
      <c r="Q19" s="168">
        <v>572135</v>
      </c>
      <c r="S19" s="423"/>
      <c r="T19" s="423"/>
    </row>
    <row r="20" spans="1:20" ht="20.100000000000001" customHeight="1">
      <c r="A20" s="18"/>
      <c r="B20" s="25" t="s">
        <v>2</v>
      </c>
      <c r="C20" s="26">
        <v>24146566.066122174</v>
      </c>
      <c r="D20" s="27">
        <v>20755</v>
      </c>
      <c r="E20" s="28">
        <f t="shared" si="2"/>
        <v>1163.4095912369153</v>
      </c>
      <c r="F20" s="29">
        <f t="shared" si="0"/>
        <v>301181</v>
      </c>
      <c r="G20" s="235"/>
      <c r="H20" s="425" t="s">
        <v>120</v>
      </c>
      <c r="I20" s="431">
        <v>1018</v>
      </c>
      <c r="J20" s="427">
        <v>919</v>
      </c>
      <c r="K20" s="428">
        <v>908</v>
      </c>
      <c r="L20" s="432">
        <v>1019</v>
      </c>
      <c r="M20" s="430">
        <f t="shared" si="1"/>
        <v>3864</v>
      </c>
      <c r="O20" s="221" t="s">
        <v>109</v>
      </c>
      <c r="P20" s="222" t="s">
        <v>111</v>
      </c>
      <c r="Q20" s="223">
        <v>601250</v>
      </c>
      <c r="S20" s="423"/>
      <c r="T20" s="423"/>
    </row>
    <row r="21" spans="1:20" ht="20.100000000000001" customHeight="1">
      <c r="A21" s="18"/>
      <c r="B21" s="198" t="s">
        <v>107</v>
      </c>
      <c r="C21" s="199">
        <v>27309793.050109088</v>
      </c>
      <c r="D21" s="200">
        <v>22364</v>
      </c>
      <c r="E21" s="248">
        <f t="shared" si="2"/>
        <v>1221.1497518381814</v>
      </c>
      <c r="F21" s="424">
        <f>SUM(F19:F20)</f>
        <v>325527</v>
      </c>
      <c r="G21" s="235"/>
      <c r="H21" s="425" t="s">
        <v>24</v>
      </c>
      <c r="I21" s="433">
        <v>21446</v>
      </c>
      <c r="J21" s="427">
        <v>21411</v>
      </c>
      <c r="K21" s="428">
        <v>22145</v>
      </c>
      <c r="L21" s="434">
        <v>21241</v>
      </c>
      <c r="M21" s="430">
        <f t="shared" si="1"/>
        <v>86243</v>
      </c>
      <c r="O21" s="221" t="s">
        <v>109</v>
      </c>
      <c r="P21" s="222" t="s">
        <v>112</v>
      </c>
      <c r="Q21" s="223">
        <v>675481</v>
      </c>
      <c r="S21" s="423"/>
      <c r="T21" s="423"/>
    </row>
    <row r="22" spans="1:20" ht="20.100000000000001" customHeight="1">
      <c r="A22" s="18"/>
      <c r="B22" s="25" t="s">
        <v>1</v>
      </c>
      <c r="C22" s="26">
        <v>1587771.6387879704</v>
      </c>
      <c r="D22" s="27">
        <v>665</v>
      </c>
      <c r="E22" s="28">
        <f t="shared" si="2"/>
        <v>2387.6265244931888</v>
      </c>
      <c r="F22" s="29">
        <f t="shared" si="0"/>
        <v>10679</v>
      </c>
      <c r="G22" s="235"/>
      <c r="H22" s="435" t="s">
        <v>137</v>
      </c>
      <c r="I22" s="433"/>
      <c r="J22" s="436"/>
      <c r="K22" s="428"/>
      <c r="L22" s="436"/>
      <c r="M22" s="430"/>
      <c r="O22" s="221" t="s">
        <v>109</v>
      </c>
      <c r="P22" s="222" t="s">
        <v>9</v>
      </c>
      <c r="Q22" s="223">
        <v>337356</v>
      </c>
      <c r="S22" s="423"/>
      <c r="T22" s="423"/>
    </row>
    <row r="23" spans="1:20" ht="20.100000000000001" customHeight="1">
      <c r="A23" s="18"/>
      <c r="B23" s="25" t="s">
        <v>0</v>
      </c>
      <c r="C23" s="26">
        <v>20388361.92170158</v>
      </c>
      <c r="D23" s="27">
        <v>15915</v>
      </c>
      <c r="E23" s="28">
        <f t="shared" si="2"/>
        <v>1281.0783488345321</v>
      </c>
      <c r="F23" s="29">
        <f t="shared" si="0"/>
        <v>229780</v>
      </c>
      <c r="G23" s="235"/>
      <c r="H23" s="437" t="s">
        <v>25</v>
      </c>
      <c r="I23" s="433">
        <v>19866</v>
      </c>
      <c r="J23" s="436">
        <v>20161</v>
      </c>
      <c r="K23" s="428">
        <v>20408</v>
      </c>
      <c r="L23" s="436">
        <v>20615</v>
      </c>
      <c r="M23" s="430">
        <f t="shared" si="1"/>
        <v>81050</v>
      </c>
      <c r="O23" s="30" t="s">
        <v>113</v>
      </c>
      <c r="P23" s="219" t="s">
        <v>3</v>
      </c>
      <c r="Q23" s="168">
        <v>681996</v>
      </c>
      <c r="S23" s="423"/>
      <c r="T23" s="423"/>
    </row>
    <row r="24" spans="1:20" ht="20.100000000000001" customHeight="1">
      <c r="B24" s="25" t="s">
        <v>4</v>
      </c>
      <c r="C24" s="26">
        <v>10973790.46232903</v>
      </c>
      <c r="D24" s="27">
        <v>11406</v>
      </c>
      <c r="E24" s="28">
        <f t="shared" si="2"/>
        <v>962.10682643600126</v>
      </c>
      <c r="F24" s="29">
        <f t="shared" si="0"/>
        <v>189643</v>
      </c>
      <c r="G24" s="235"/>
      <c r="H24" s="437" t="s">
        <v>26</v>
      </c>
      <c r="I24" s="433">
        <v>17308</v>
      </c>
      <c r="J24" s="436">
        <v>17978</v>
      </c>
      <c r="K24" s="428">
        <v>18539</v>
      </c>
      <c r="L24" s="436">
        <v>18094</v>
      </c>
      <c r="M24" s="430">
        <f>SUM(I24:L24)</f>
        <v>71919</v>
      </c>
      <c r="O24" s="220" t="s">
        <v>11</v>
      </c>
      <c r="P24" s="220" t="s">
        <v>11</v>
      </c>
      <c r="Q24" s="224">
        <v>5460420</v>
      </c>
      <c r="S24" s="423"/>
      <c r="T24" s="423"/>
    </row>
    <row r="25" spans="1:20" ht="20.100000000000001" customHeight="1">
      <c r="B25" s="198" t="s">
        <v>123</v>
      </c>
      <c r="C25" s="199">
        <v>32949924.02281858</v>
      </c>
      <c r="D25" s="200">
        <v>27986</v>
      </c>
      <c r="E25" s="248">
        <f t="shared" si="2"/>
        <v>1177.3716866582783</v>
      </c>
      <c r="F25" s="424">
        <f>SUM(F22:F24)</f>
        <v>430102</v>
      </c>
      <c r="G25" s="235"/>
      <c r="H25" s="438" t="s">
        <v>27</v>
      </c>
      <c r="I25" s="439">
        <f>SUM(I7:I24)</f>
        <v>313866</v>
      </c>
      <c r="J25" s="439">
        <f>SUM(J7:J24)</f>
        <v>318967</v>
      </c>
      <c r="K25" s="439">
        <f t="shared" ref="K25:L25" si="3">SUM(K7:K24)</f>
        <v>323949</v>
      </c>
      <c r="L25" s="439">
        <f t="shared" si="3"/>
        <v>324531</v>
      </c>
      <c r="M25" s="439">
        <f>SUM(I25:L25)</f>
        <v>1281313</v>
      </c>
      <c r="P25" s="335">
        <v>45547</v>
      </c>
      <c r="Q25" s="329" t="s">
        <v>30</v>
      </c>
    </row>
    <row r="26" spans="1:20" ht="20.100000000000001" customHeight="1">
      <c r="B26" s="25" t="s">
        <v>5</v>
      </c>
      <c r="C26" s="26">
        <v>3922076.1599954581</v>
      </c>
      <c r="D26" s="27">
        <v>4181</v>
      </c>
      <c r="E26" s="28">
        <f t="shared" si="2"/>
        <v>938.07131308190822</v>
      </c>
      <c r="F26" s="29">
        <f t="shared" si="0"/>
        <v>29302</v>
      </c>
      <c r="G26" s="235"/>
      <c r="H26" s="440" t="s">
        <v>266</v>
      </c>
      <c r="I26" s="328"/>
      <c r="J26" s="328"/>
      <c r="K26" s="328"/>
      <c r="L26" s="328"/>
      <c r="M26" s="328"/>
      <c r="N26" s="328"/>
      <c r="O26" s="409" t="s">
        <v>275</v>
      </c>
      <c r="P26" s="409"/>
      <c r="Q26" s="409"/>
      <c r="R26" s="410"/>
      <c r="S26" s="410"/>
      <c r="T26" s="410"/>
    </row>
    <row r="27" spans="1:20" ht="20.100000000000001" customHeight="1">
      <c r="B27" s="25" t="s">
        <v>8</v>
      </c>
      <c r="C27" s="26">
        <v>20558408.176177535</v>
      </c>
      <c r="D27" s="27">
        <v>22189</v>
      </c>
      <c r="E27" s="28">
        <f t="shared" si="2"/>
        <v>926.51350561888933</v>
      </c>
      <c r="F27" s="29">
        <f t="shared" si="0"/>
        <v>250470</v>
      </c>
      <c r="G27" s="235"/>
      <c r="H27" s="440" t="s">
        <v>267</v>
      </c>
      <c r="I27" s="440"/>
      <c r="J27" s="440"/>
      <c r="K27" s="440"/>
      <c r="L27" s="440"/>
      <c r="M27" s="440"/>
      <c r="N27" s="440"/>
      <c r="O27" s="411" t="s">
        <v>73</v>
      </c>
      <c r="P27" s="411"/>
      <c r="Q27" s="412"/>
      <c r="R27" s="410"/>
      <c r="S27" s="410"/>
      <c r="T27" s="410"/>
    </row>
    <row r="28" spans="1:20" ht="20.100000000000001" customHeight="1">
      <c r="B28" s="198" t="s">
        <v>105</v>
      </c>
      <c r="C28" s="199">
        <v>24480484.336172994</v>
      </c>
      <c r="D28" s="200">
        <v>26370</v>
      </c>
      <c r="E28" s="248">
        <f>C28/D28</f>
        <v>928.34601198987468</v>
      </c>
      <c r="F28" s="424">
        <f>SUM(F26:F27)</f>
        <v>279772</v>
      </c>
      <c r="G28" s="235"/>
      <c r="H28" s="440" t="s">
        <v>268</v>
      </c>
      <c r="I28" s="440"/>
      <c r="J28" s="440"/>
      <c r="K28" s="440"/>
      <c r="L28" s="440"/>
      <c r="M28" s="440"/>
      <c r="N28" s="440"/>
      <c r="O28" s="442" t="s">
        <v>154</v>
      </c>
      <c r="P28" s="442"/>
      <c r="Q28" s="442"/>
      <c r="R28" s="410"/>
      <c r="S28" s="410"/>
      <c r="T28" s="410"/>
    </row>
    <row r="29" spans="1:20" ht="20.100000000000001" customHeight="1">
      <c r="B29" s="25" t="s">
        <v>146</v>
      </c>
      <c r="C29" s="26">
        <v>21183292.129321359</v>
      </c>
      <c r="D29" s="27">
        <v>20677</v>
      </c>
      <c r="E29" s="28">
        <f t="shared" si="2"/>
        <v>1024.4857633757972</v>
      </c>
      <c r="F29" s="29">
        <f t="shared" si="0"/>
        <v>267998</v>
      </c>
      <c r="G29" s="235"/>
      <c r="H29" s="228"/>
      <c r="O29" s="442" t="s">
        <v>276</v>
      </c>
      <c r="P29" s="412"/>
      <c r="Q29" s="412"/>
      <c r="R29" s="410"/>
      <c r="S29" s="410"/>
      <c r="T29" s="410"/>
    </row>
    <row r="30" spans="1:20" ht="29.25" customHeight="1">
      <c r="B30" s="25" t="s">
        <v>191</v>
      </c>
      <c r="C30" s="26">
        <v>2333506.7448201277</v>
      </c>
      <c r="D30" s="27">
        <v>1034</v>
      </c>
      <c r="E30" s="28">
        <f t="shared" si="2"/>
        <v>2256.776348955636</v>
      </c>
      <c r="F30" s="29">
        <f t="shared" si="0"/>
        <v>26127</v>
      </c>
      <c r="G30" s="235"/>
      <c r="H30" s="228"/>
      <c r="M30" s="7" t="s">
        <v>12</v>
      </c>
      <c r="O30" s="654" t="s">
        <v>277</v>
      </c>
      <c r="P30" s="654"/>
      <c r="Q30" s="654"/>
      <c r="R30" s="410"/>
      <c r="S30" s="410"/>
      <c r="T30" s="410"/>
    </row>
    <row r="31" spans="1:20" ht="20.100000000000001" customHeight="1">
      <c r="B31" s="198" t="s">
        <v>103</v>
      </c>
      <c r="C31" s="199">
        <v>23516798.874141488</v>
      </c>
      <c r="D31" s="200">
        <v>21711</v>
      </c>
      <c r="E31" s="248">
        <f t="shared" si="2"/>
        <v>1083.1743758528621</v>
      </c>
      <c r="F31" s="424">
        <f>SUM(F29:F30)</f>
        <v>294125</v>
      </c>
      <c r="G31" s="235"/>
      <c r="H31" s="241"/>
      <c r="I31" s="2"/>
      <c r="O31" s="652"/>
      <c r="P31" s="652"/>
      <c r="Q31" s="652"/>
      <c r="R31" s="410"/>
      <c r="S31" s="410"/>
      <c r="T31" s="410"/>
    </row>
    <row r="32" spans="1:20" ht="17.25" customHeight="1">
      <c r="B32" s="229" t="s">
        <v>11</v>
      </c>
      <c r="C32" s="230">
        <v>317504494.75285697</v>
      </c>
      <c r="D32" s="230">
        <v>328035</v>
      </c>
      <c r="E32" s="266">
        <f>C32/D32</f>
        <v>967.89822656989941</v>
      </c>
      <c r="F32" s="230">
        <f t="shared" si="0"/>
        <v>5460420</v>
      </c>
      <c r="H32" s="242"/>
      <c r="I32" s="2"/>
      <c r="O32" s="413"/>
      <c r="P32" s="413"/>
      <c r="Q32" s="413"/>
      <c r="R32" s="410"/>
      <c r="S32" s="410"/>
      <c r="T32" s="410"/>
    </row>
    <row r="33" spans="1:20" ht="17.25" customHeight="1">
      <c r="B33" s="6"/>
      <c r="C33" s="32"/>
      <c r="D33" s="33"/>
      <c r="E33" s="33"/>
      <c r="H33" s="242"/>
      <c r="I33" s="2"/>
      <c r="O33" s="414" t="s">
        <v>155</v>
      </c>
      <c r="P33" s="413"/>
      <c r="Q33" s="413"/>
      <c r="R33" s="410"/>
      <c r="S33" s="410"/>
      <c r="T33" s="410"/>
    </row>
    <row r="34" spans="1:20" ht="17.25" customHeight="1">
      <c r="B34" s="31" t="s">
        <v>70</v>
      </c>
      <c r="C34" s="32"/>
      <c r="D34" s="33"/>
      <c r="E34" s="33"/>
      <c r="H34" s="228"/>
      <c r="I34" s="2"/>
      <c r="O34" s="647" t="s">
        <v>279</v>
      </c>
      <c r="P34" s="647"/>
      <c r="Q34" s="647"/>
      <c r="R34" s="647"/>
      <c r="S34" s="647"/>
      <c r="T34" s="410"/>
    </row>
    <row r="35" spans="1:20" ht="17.25" customHeight="1">
      <c r="B35" s="31" t="s">
        <v>71</v>
      </c>
      <c r="C35" s="32"/>
      <c r="D35" s="33"/>
      <c r="E35" s="33"/>
      <c r="H35" s="228"/>
      <c r="I35" s="2"/>
      <c r="O35" s="414" t="s">
        <v>156</v>
      </c>
      <c r="P35" s="415"/>
      <c r="Q35" s="415"/>
      <c r="R35" s="410"/>
      <c r="S35" s="410"/>
      <c r="T35" s="410"/>
    </row>
    <row r="36" spans="1:20" ht="17.25" customHeight="1">
      <c r="B36" s="31"/>
      <c r="C36" s="32"/>
      <c r="D36" s="33"/>
      <c r="E36" s="33"/>
      <c r="H36" s="228"/>
      <c r="I36" s="2"/>
      <c r="O36" s="414" t="s">
        <v>278</v>
      </c>
      <c r="P36" s="412"/>
      <c r="Q36" s="412"/>
      <c r="R36" s="410"/>
      <c r="S36" s="410"/>
      <c r="T36" s="410"/>
    </row>
    <row r="37" spans="1:20" ht="17.25" customHeight="1">
      <c r="B37" s="247" t="s">
        <v>72</v>
      </c>
      <c r="C37" s="247"/>
      <c r="D37" s="33"/>
      <c r="E37" s="33"/>
      <c r="I37" s="2"/>
      <c r="P37" s="226"/>
      <c r="Q37" s="226"/>
      <c r="R37" s="218"/>
    </row>
    <row r="38" spans="1:20" ht="17.25" customHeight="1">
      <c r="B38" s="246" t="s">
        <v>144</v>
      </c>
      <c r="C38" s="246"/>
      <c r="D38" s="33"/>
      <c r="E38" s="33"/>
      <c r="I38" s="2"/>
      <c r="P38" s="226"/>
      <c r="Q38" s="34"/>
      <c r="R38" s="218"/>
    </row>
    <row r="39" spans="1:20" ht="20.100000000000001" customHeight="1">
      <c r="B39" s="246" t="s">
        <v>145</v>
      </c>
      <c r="C39" s="246"/>
      <c r="D39" s="33"/>
      <c r="I39" s="2"/>
      <c r="R39" s="218"/>
    </row>
    <row r="40" spans="1:20" ht="20.100000000000001" customHeight="1">
      <c r="B40" s="193"/>
      <c r="C40" s="32"/>
      <c r="D40" s="33"/>
      <c r="I40" s="2"/>
      <c r="R40" s="218"/>
    </row>
    <row r="41" spans="1:20" ht="20.100000000000001" customHeight="1">
      <c r="B41" s="643" t="s">
        <v>269</v>
      </c>
      <c r="C41" s="644"/>
      <c r="D41" s="644"/>
      <c r="E41" s="644"/>
      <c r="F41" s="644"/>
      <c r="G41" s="644"/>
      <c r="H41" s="644"/>
      <c r="I41" s="644"/>
      <c r="R41" s="218"/>
    </row>
    <row r="42" spans="1:20" ht="20.100000000000001" customHeight="1">
      <c r="B42" s="645" t="s">
        <v>270</v>
      </c>
      <c r="C42" s="646"/>
      <c r="D42" s="646"/>
      <c r="E42" s="646"/>
      <c r="F42" s="646"/>
      <c r="G42" s="646"/>
      <c r="H42" s="646"/>
      <c r="I42" s="646"/>
      <c r="R42" s="218"/>
    </row>
    <row r="43" spans="1:20" ht="20.100000000000001" customHeight="1">
      <c r="B43" s="645" t="s">
        <v>271</v>
      </c>
      <c r="C43" s="646"/>
      <c r="D43" s="646"/>
      <c r="E43" s="646"/>
      <c r="F43" s="646"/>
      <c r="G43" s="646"/>
      <c r="H43" s="646"/>
      <c r="I43" s="646"/>
      <c r="P43" s="6"/>
      <c r="Q43" s="6"/>
      <c r="R43" s="218"/>
    </row>
    <row r="44" spans="1:20" ht="20.100000000000001" customHeight="1">
      <c r="A44" s="189"/>
      <c r="B44" s="441" t="s">
        <v>272</v>
      </c>
      <c r="C44" s="422"/>
      <c r="D44" s="422"/>
      <c r="E44" s="422"/>
      <c r="F44" s="422"/>
      <c r="G44" s="422"/>
      <c r="H44" s="422"/>
      <c r="I44" s="422"/>
      <c r="O44" s="218"/>
      <c r="Q44" s="218"/>
      <c r="R44" s="218"/>
    </row>
    <row r="45" spans="1:20" ht="20.100000000000001" customHeight="1">
      <c r="B45" s="645" t="s">
        <v>273</v>
      </c>
      <c r="C45" s="646"/>
      <c r="D45" s="646"/>
      <c r="E45" s="646"/>
      <c r="F45" s="646"/>
      <c r="G45" s="646"/>
      <c r="H45" s="646"/>
      <c r="I45" s="646"/>
      <c r="O45" s="218"/>
      <c r="Q45" s="218"/>
      <c r="R45" s="218"/>
    </row>
    <row r="46" spans="1:20" ht="20.100000000000001" customHeight="1">
      <c r="B46" s="645" t="s">
        <v>274</v>
      </c>
      <c r="C46" s="646"/>
      <c r="D46" s="646"/>
      <c r="E46" s="646"/>
      <c r="F46" s="646"/>
      <c r="G46" s="646"/>
      <c r="H46" s="646"/>
      <c r="I46" s="646"/>
      <c r="O46" s="218"/>
      <c r="Q46" s="218"/>
      <c r="R46" s="218"/>
    </row>
    <row r="47" spans="1:20" ht="20.100000000000001" customHeight="1">
      <c r="B47" s="191"/>
      <c r="O47" s="34"/>
      <c r="P47" s="34"/>
      <c r="Q47" s="34"/>
      <c r="R47" s="218"/>
    </row>
    <row r="48" spans="1:20" ht="20.100000000000001" customHeight="1">
      <c r="B48" s="191"/>
      <c r="C48" s="31"/>
      <c r="D48" s="31"/>
      <c r="E48" s="31"/>
      <c r="F48" s="31"/>
      <c r="G48" s="31"/>
      <c r="R48" s="218"/>
    </row>
    <row r="49" spans="1:18" ht="20.100000000000001" customHeight="1">
      <c r="B49" s="191"/>
      <c r="C49" s="31"/>
      <c r="D49" s="31"/>
      <c r="E49" s="31"/>
      <c r="F49" s="31"/>
      <c r="G49" s="31"/>
      <c r="R49" s="218"/>
    </row>
    <row r="50" spans="1:18" ht="20.100000000000001" customHeight="1">
      <c r="C50" s="31"/>
      <c r="D50" s="31"/>
      <c r="E50" s="31"/>
      <c r="F50" s="31"/>
      <c r="G50" s="31"/>
      <c r="R50" s="218"/>
    </row>
    <row r="51" spans="1:18" ht="20.100000000000001" customHeight="1">
      <c r="C51" s="31"/>
      <c r="D51" s="31"/>
      <c r="E51" s="31"/>
      <c r="F51" s="31"/>
      <c r="G51" s="31"/>
      <c r="R51" s="218"/>
    </row>
    <row r="52" spans="1:18" ht="20.100000000000001" customHeight="1">
      <c r="A52" s="174"/>
      <c r="B52" s="173"/>
      <c r="C52" s="174"/>
      <c r="D52" s="174"/>
      <c r="E52" s="174"/>
      <c r="F52" s="174"/>
      <c r="G52" s="174"/>
      <c r="H52" s="6"/>
      <c r="I52" s="6"/>
      <c r="J52" s="6"/>
      <c r="K52" s="6"/>
      <c r="L52" s="6"/>
      <c r="M52" s="6"/>
      <c r="R52" s="218"/>
    </row>
    <row r="53" spans="1:18" ht="63.75" customHeight="1">
      <c r="A53" s="174"/>
      <c r="C53" s="194"/>
      <c r="D53" s="194"/>
      <c r="E53" s="194"/>
      <c r="F53" s="194"/>
      <c r="G53" s="194"/>
      <c r="H53" s="193"/>
      <c r="I53" s="193"/>
      <c r="J53" s="243"/>
      <c r="K53" s="243"/>
      <c r="L53" s="243"/>
      <c r="M53" s="34"/>
      <c r="N53" s="34"/>
      <c r="R53" s="218"/>
    </row>
    <row r="54" spans="1:18" ht="20.100000000000001" customHeight="1">
      <c r="A54" s="174"/>
      <c r="C54" s="193"/>
      <c r="D54" s="193"/>
      <c r="E54" s="193"/>
      <c r="F54" s="193"/>
      <c r="G54" s="193"/>
      <c r="H54" s="193"/>
      <c r="I54" s="193"/>
      <c r="J54" s="193"/>
      <c r="K54" s="193"/>
      <c r="L54" s="243"/>
      <c r="M54" s="34"/>
      <c r="N54" s="34"/>
      <c r="R54" s="218"/>
    </row>
    <row r="55" spans="1:18" ht="20.100000000000001" customHeight="1">
      <c r="A55" s="174"/>
      <c r="C55" s="34"/>
      <c r="D55" s="34"/>
      <c r="E55" s="34"/>
      <c r="F55" s="34"/>
      <c r="G55" s="34"/>
      <c r="H55" s="6"/>
      <c r="I55" s="34"/>
      <c r="J55" s="243"/>
      <c r="K55" s="243"/>
      <c r="L55" s="243"/>
      <c r="M55" s="34"/>
      <c r="N55" s="34"/>
    </row>
    <row r="56" spans="1:18" ht="20.100000000000001" customHeight="1">
      <c r="A56" s="174"/>
      <c r="C56" s="195"/>
      <c r="D56" s="195"/>
      <c r="E56" s="195"/>
      <c r="F56" s="195"/>
      <c r="G56" s="195"/>
      <c r="H56" s="6"/>
      <c r="I56" s="34"/>
      <c r="J56" s="243"/>
      <c r="K56" s="243"/>
      <c r="L56" s="243"/>
      <c r="M56" s="34"/>
      <c r="N56" s="34"/>
    </row>
    <row r="57" spans="1:18" ht="20.100000000000001" customHeight="1">
      <c r="A57" s="174"/>
      <c r="C57" s="192"/>
      <c r="D57" s="192"/>
      <c r="E57" s="192"/>
      <c r="F57" s="192"/>
      <c r="G57" s="192"/>
      <c r="H57" s="6"/>
      <c r="I57" s="34"/>
      <c r="J57" s="243"/>
      <c r="K57" s="243"/>
      <c r="L57" s="243"/>
      <c r="M57" s="34"/>
      <c r="N57" s="34"/>
    </row>
    <row r="58" spans="1:18" ht="20.100000000000001" customHeight="1">
      <c r="A58" s="174"/>
      <c r="C58" s="192"/>
      <c r="D58" s="192"/>
      <c r="E58" s="192"/>
      <c r="F58" s="34"/>
      <c r="G58" s="34"/>
      <c r="H58" s="34"/>
      <c r="I58" s="34"/>
      <c r="J58" s="243"/>
      <c r="K58" s="243"/>
      <c r="L58" s="243"/>
      <c r="M58" s="34"/>
      <c r="N58" s="34"/>
    </row>
    <row r="59" spans="1:18" ht="20.100000000000001" customHeight="1">
      <c r="A59" s="174"/>
      <c r="C59" s="191"/>
      <c r="D59" s="191"/>
      <c r="E59" s="191"/>
      <c r="F59" s="191"/>
      <c r="G59" s="191"/>
      <c r="H59" s="244"/>
      <c r="I59" s="34"/>
      <c r="J59" s="243"/>
      <c r="K59" s="243"/>
      <c r="L59" s="243"/>
      <c r="M59" s="34"/>
      <c r="N59" s="34"/>
    </row>
    <row r="60" spans="1:18" ht="20.100000000000001" customHeight="1">
      <c r="A60" s="174"/>
      <c r="C60" s="191"/>
      <c r="D60" s="191"/>
      <c r="E60" s="191"/>
      <c r="F60" s="191"/>
      <c r="G60" s="191"/>
      <c r="H60" s="244"/>
      <c r="I60" s="244"/>
      <c r="J60" s="244"/>
      <c r="K60" s="244"/>
      <c r="L60" s="244"/>
      <c r="M60" s="244"/>
      <c r="N60" s="35"/>
    </row>
    <row r="61" spans="1:18" ht="20.100000000000001" customHeight="1">
      <c r="A61" s="174"/>
      <c r="C61" s="191"/>
      <c r="D61" s="191"/>
      <c r="E61" s="191"/>
      <c r="F61" s="191"/>
      <c r="G61" s="191"/>
      <c r="H61" s="244"/>
      <c r="I61" s="244"/>
      <c r="J61" s="244"/>
      <c r="K61" s="243"/>
      <c r="L61" s="243"/>
      <c r="M61" s="34"/>
      <c r="N61" s="34"/>
    </row>
    <row r="62" spans="1:18" ht="20.100000000000001" customHeight="1">
      <c r="A62" s="174"/>
      <c r="C62" s="191"/>
      <c r="D62" s="191"/>
      <c r="E62" s="191"/>
      <c r="F62" s="191"/>
      <c r="G62" s="191"/>
      <c r="H62" s="244"/>
      <c r="I62" s="34"/>
      <c r="J62" s="243"/>
      <c r="K62" s="243"/>
      <c r="L62" s="243"/>
      <c r="M62" s="34"/>
      <c r="N62" s="34"/>
      <c r="O62" s="34"/>
      <c r="P62" s="34"/>
      <c r="Q62" s="34"/>
    </row>
    <row r="63" spans="1:18" ht="20.100000000000001" customHeight="1">
      <c r="A63" s="174"/>
      <c r="C63" s="191"/>
      <c r="D63" s="34"/>
      <c r="E63" s="34"/>
      <c r="F63" s="34"/>
      <c r="G63" s="34"/>
      <c r="H63" s="34"/>
      <c r="I63" s="34"/>
      <c r="J63" s="243"/>
      <c r="K63" s="243"/>
      <c r="L63" s="243"/>
      <c r="M63" s="34"/>
      <c r="N63" s="34"/>
      <c r="O63" s="34"/>
      <c r="P63" s="34"/>
      <c r="Q63" s="34"/>
    </row>
    <row r="64" spans="1:18" ht="20.100000000000001" customHeight="1">
      <c r="A64" s="174"/>
      <c r="B64" s="174"/>
      <c r="C64" s="174"/>
      <c r="D64" s="174"/>
      <c r="E64" s="174"/>
      <c r="F64" s="174"/>
      <c r="G64" s="174"/>
    </row>
    <row r="65" spans="1:7" ht="20.100000000000001" customHeight="1">
      <c r="A65" s="174"/>
      <c r="C65" s="174"/>
      <c r="D65" s="174"/>
      <c r="E65" s="174"/>
      <c r="F65" s="174"/>
      <c r="G65" s="174"/>
    </row>
    <row r="66" spans="1:7" ht="20.100000000000001" customHeight="1">
      <c r="A66" s="174"/>
      <c r="C66" s="174"/>
      <c r="D66" s="174"/>
      <c r="E66" s="174"/>
      <c r="F66" s="174"/>
      <c r="G66" s="174"/>
    </row>
    <row r="67" spans="1:7" ht="20.100000000000001" customHeight="1">
      <c r="A67" s="174"/>
      <c r="C67" s="174"/>
      <c r="D67" s="174"/>
      <c r="E67" s="174"/>
      <c r="F67" s="174"/>
      <c r="G67" s="174"/>
    </row>
    <row r="68" spans="1:7" ht="20.100000000000001" customHeight="1">
      <c r="A68" s="174"/>
      <c r="B68" s="174"/>
      <c r="C68" s="174"/>
      <c r="D68" s="174"/>
      <c r="E68" s="174"/>
      <c r="F68" s="174"/>
      <c r="G68" s="174"/>
    </row>
    <row r="69" spans="1:7" ht="20.100000000000001" customHeight="1">
      <c r="A69" s="174"/>
      <c r="B69" s="174"/>
      <c r="C69" s="174"/>
      <c r="D69" s="174"/>
      <c r="E69" s="174"/>
      <c r="F69" s="174"/>
      <c r="G69" s="174"/>
    </row>
    <row r="70" spans="1:7" ht="20.100000000000001" customHeight="1">
      <c r="A70" s="174"/>
      <c r="B70" s="174"/>
      <c r="C70" s="174"/>
      <c r="D70" s="174"/>
      <c r="E70" s="174"/>
      <c r="F70" s="174"/>
      <c r="G70" s="174"/>
    </row>
    <row r="71" spans="1:7" ht="20.100000000000001" customHeight="1">
      <c r="A71" s="174"/>
      <c r="B71" s="174"/>
      <c r="C71" s="174"/>
      <c r="D71" s="174"/>
      <c r="E71" s="174"/>
      <c r="F71" s="174"/>
      <c r="G71" s="174"/>
    </row>
    <row r="72" spans="1:7" ht="20.100000000000001" customHeight="1">
      <c r="A72" s="174"/>
      <c r="B72" s="174"/>
      <c r="C72" s="174"/>
      <c r="D72" s="174"/>
      <c r="E72" s="174"/>
      <c r="F72" s="174"/>
      <c r="G72" s="174"/>
    </row>
    <row r="73" spans="1:7" ht="20.100000000000001" customHeight="1">
      <c r="A73" s="174"/>
      <c r="B73" s="174"/>
      <c r="C73" s="174"/>
      <c r="D73" s="174"/>
      <c r="E73" s="174"/>
      <c r="F73" s="174"/>
      <c r="G73" s="174"/>
    </row>
    <row r="74" spans="1:7" ht="20.100000000000001" customHeight="1">
      <c r="A74" s="174"/>
      <c r="B74" s="174"/>
      <c r="C74" s="174"/>
      <c r="D74" s="174"/>
      <c r="E74" s="174"/>
      <c r="F74" s="174"/>
      <c r="G74" s="174"/>
    </row>
    <row r="75" spans="1:7" ht="20.100000000000001" customHeight="1">
      <c r="A75" s="174"/>
      <c r="B75" s="174"/>
      <c r="C75" s="174"/>
      <c r="D75" s="174"/>
      <c r="E75" s="174"/>
      <c r="F75" s="174"/>
      <c r="G75" s="174"/>
    </row>
    <row r="76" spans="1:7" ht="20.100000000000001" customHeight="1">
      <c r="A76" s="174"/>
      <c r="B76" s="174"/>
      <c r="C76" s="174"/>
      <c r="D76" s="174"/>
      <c r="E76" s="174"/>
      <c r="F76" s="174"/>
      <c r="G76" s="174"/>
    </row>
    <row r="77" spans="1:7" ht="20.100000000000001" customHeight="1">
      <c r="A77" s="174"/>
      <c r="B77" s="174"/>
      <c r="C77" s="174"/>
      <c r="D77" s="174"/>
      <c r="E77" s="174"/>
      <c r="F77" s="174"/>
      <c r="G77" s="174"/>
    </row>
    <row r="78" spans="1:7" ht="20.100000000000001" customHeight="1">
      <c r="A78" s="174"/>
      <c r="B78" s="174"/>
      <c r="C78" s="174"/>
      <c r="D78" s="174"/>
      <c r="E78" s="174"/>
      <c r="F78" s="174"/>
      <c r="G78" s="174"/>
    </row>
    <row r="79" spans="1:7" ht="20.100000000000001" customHeight="1">
      <c r="A79" s="174"/>
      <c r="B79" s="174"/>
      <c r="C79" s="174"/>
      <c r="D79" s="174"/>
      <c r="E79" s="174"/>
      <c r="F79" s="174"/>
      <c r="G79" s="174"/>
    </row>
    <row r="80" spans="1:7" ht="20.100000000000001" customHeight="1">
      <c r="A80" s="174"/>
      <c r="B80" s="174"/>
      <c r="C80" s="174"/>
      <c r="D80" s="174"/>
      <c r="E80" s="174"/>
      <c r="F80" s="174"/>
      <c r="G80" s="174"/>
    </row>
    <row r="81" spans="1:7" ht="20.100000000000001" customHeight="1">
      <c r="A81" s="174"/>
      <c r="B81" s="174"/>
      <c r="C81" s="174"/>
      <c r="D81" s="174"/>
      <c r="E81" s="174"/>
      <c r="F81" s="174"/>
      <c r="G81" s="174"/>
    </row>
    <row r="82" spans="1:7" ht="20.100000000000001" customHeight="1">
      <c r="A82" s="174"/>
      <c r="B82" s="174"/>
      <c r="C82" s="174"/>
      <c r="D82" s="174"/>
      <c r="E82" s="174"/>
      <c r="F82" s="174"/>
      <c r="G82" s="174"/>
    </row>
    <row r="83" spans="1:7" ht="20.100000000000001" customHeight="1">
      <c r="A83" s="174"/>
      <c r="B83" s="174"/>
      <c r="C83" s="174"/>
      <c r="D83" s="174"/>
      <c r="E83" s="174"/>
      <c r="F83" s="174"/>
      <c r="G83" s="174"/>
    </row>
    <row r="84" spans="1:7" ht="20.100000000000001" customHeight="1">
      <c r="A84" s="174"/>
      <c r="B84" s="174"/>
      <c r="C84" s="174"/>
      <c r="D84" s="174"/>
      <c r="E84" s="174"/>
      <c r="F84" s="174"/>
      <c r="G84" s="174"/>
    </row>
  </sheetData>
  <mergeCells count="14">
    <mergeCell ref="O34:S34"/>
    <mergeCell ref="O1:Q2"/>
    <mergeCell ref="C1:C3"/>
    <mergeCell ref="H5:M5"/>
    <mergeCell ref="O5:Q5"/>
    <mergeCell ref="O31:Q31"/>
    <mergeCell ref="G1:M2"/>
    <mergeCell ref="G3:M3"/>
    <mergeCell ref="O30:Q30"/>
    <mergeCell ref="B41:I41"/>
    <mergeCell ref="B42:I42"/>
    <mergeCell ref="B43:I43"/>
    <mergeCell ref="B45:I45"/>
    <mergeCell ref="B46:I46"/>
  </mergeCells>
  <pageMargins left="0.7" right="0.7" top="0.75" bottom="0.75" header="0.3" footer="0.3"/>
  <pageSetup paperSize="9" orientation="portrait" r:id="rId1"/>
  <headerFooter>
    <oddFooter xml:space="preserve">&amp;C_x000D_&amp;1#&amp;"Calibri"&amp;10&amp;K000000  Classified as OFFICIAL </oddFooter>
  </headerFooter>
  <ignoredErrors>
    <ignoredError sqref="E10:E12 E29 E27 E30 E14 E22:E24 E21 E16:E17 E15 E19:E20 E18 E26 E25 F9:F31" formula="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84380-7717-4435-B8DB-C808764A951A}">
  <sheetPr>
    <tabColor rgb="FFFFC000"/>
    <pageSetUpPr fitToPage="1"/>
  </sheetPr>
  <dimension ref="A1:I40"/>
  <sheetViews>
    <sheetView workbookViewId="0">
      <selection activeCell="E1" sqref="E1"/>
    </sheetView>
  </sheetViews>
  <sheetFormatPr defaultColWidth="9.140625" defaultRowHeight="15"/>
  <cols>
    <col min="1" max="1" width="41.28515625" style="45" bestFit="1" customWidth="1"/>
    <col min="2" max="3" width="12" style="45" customWidth="1"/>
    <col min="4" max="4" width="5.5703125" style="4" customWidth="1"/>
    <col min="5" max="5" width="160" style="45" customWidth="1"/>
    <col min="6" max="6" width="11.42578125" style="45" customWidth="1"/>
    <col min="7" max="8" width="11.5703125" style="45" customWidth="1"/>
    <col min="9" max="16384" width="9.140625" style="45"/>
  </cols>
  <sheetData>
    <row r="1" spans="1:9">
      <c r="B1" s="45" t="s">
        <v>57</v>
      </c>
      <c r="C1" s="45" t="s">
        <v>58</v>
      </c>
      <c r="E1" s="50" t="s">
        <v>222</v>
      </c>
    </row>
    <row r="2" spans="1:9">
      <c r="A2" s="45" t="s">
        <v>77</v>
      </c>
      <c r="B2" s="304">
        <v>0.97</v>
      </c>
      <c r="C2" s="304">
        <v>0.97</v>
      </c>
      <c r="D2" s="308"/>
      <c r="E2" s="45" t="s">
        <v>201</v>
      </c>
    </row>
    <row r="3" spans="1:9">
      <c r="A3" s="45" t="s">
        <v>152</v>
      </c>
      <c r="B3" s="304">
        <v>0.96</v>
      </c>
      <c r="C3" s="304">
        <v>0.97</v>
      </c>
      <c r="D3" s="308"/>
      <c r="E3" s="45" t="s">
        <v>202</v>
      </c>
    </row>
    <row r="4" spans="1:9">
      <c r="A4" s="45" t="s">
        <v>153</v>
      </c>
      <c r="B4" s="344">
        <v>0.93</v>
      </c>
      <c r="C4" s="344">
        <v>0.93</v>
      </c>
      <c r="D4" s="308"/>
      <c r="E4" s="45" t="s">
        <v>203</v>
      </c>
      <c r="G4" s="51"/>
      <c r="H4" s="51"/>
    </row>
    <row r="5" spans="1:9">
      <c r="B5" s="339"/>
      <c r="C5" s="340"/>
      <c r="F5" s="45" t="s">
        <v>218</v>
      </c>
      <c r="G5" s="52" t="s">
        <v>78</v>
      </c>
      <c r="H5" s="52" t="s">
        <v>79</v>
      </c>
    </row>
    <row r="6" spans="1:9">
      <c r="A6" s="45" t="s">
        <v>80</v>
      </c>
      <c r="B6" s="53">
        <f>(G6/B9)*1000</f>
        <v>952.91312565129874</v>
      </c>
      <c r="C6" s="53">
        <f>(H6/C9)*1000</f>
        <v>1298.4642875140883</v>
      </c>
      <c r="D6" s="308"/>
      <c r="E6" s="45" t="s">
        <v>219</v>
      </c>
      <c r="F6" s="3" t="s">
        <v>81</v>
      </c>
      <c r="G6" s="305">
        <v>1177793</v>
      </c>
      <c r="H6" s="305">
        <v>5513926</v>
      </c>
      <c r="I6" s="54" t="s">
        <v>82</v>
      </c>
    </row>
    <row r="7" spans="1:9">
      <c r="A7" s="45" t="s">
        <v>83</v>
      </c>
      <c r="B7" s="53">
        <v>218.99</v>
      </c>
      <c r="C7" s="53">
        <v>209.91</v>
      </c>
      <c r="D7" s="308"/>
      <c r="E7" s="45" t="s">
        <v>220</v>
      </c>
      <c r="G7" s="4"/>
      <c r="H7" s="4"/>
    </row>
    <row r="8" spans="1:9">
      <c r="A8" s="55"/>
      <c r="B8" s="341"/>
      <c r="C8" s="341"/>
      <c r="G8" s="4"/>
      <c r="H8" s="4"/>
    </row>
    <row r="9" spans="1:9">
      <c r="A9" s="45" t="s">
        <v>84</v>
      </c>
      <c r="B9" s="56">
        <v>1235992</v>
      </c>
      <c r="C9" s="56">
        <v>4246498</v>
      </c>
      <c r="D9" s="308"/>
      <c r="E9" s="45" t="s">
        <v>204</v>
      </c>
      <c r="G9" s="51"/>
      <c r="H9" s="51"/>
    </row>
    <row r="10" spans="1:9">
      <c r="A10" s="45" t="s">
        <v>85</v>
      </c>
      <c r="B10" s="57">
        <v>229.8</v>
      </c>
      <c r="C10" s="57">
        <v>161.69999999999999</v>
      </c>
      <c r="D10" s="308"/>
      <c r="E10" s="45" t="s">
        <v>206</v>
      </c>
      <c r="G10" s="52" t="s">
        <v>78</v>
      </c>
      <c r="H10" s="52" t="s">
        <v>79</v>
      </c>
    </row>
    <row r="11" spans="1:9">
      <c r="A11" s="45" t="s">
        <v>86</v>
      </c>
      <c r="B11" s="58">
        <f>G11/B9</f>
        <v>1.1709064459964142</v>
      </c>
      <c r="C11" s="58">
        <f>H11/C9</f>
        <v>1.2983491338039015</v>
      </c>
      <c r="D11" s="308"/>
      <c r="E11" s="45" t="s">
        <v>151</v>
      </c>
      <c r="F11" s="3" t="s">
        <v>87</v>
      </c>
      <c r="G11" s="306">
        <v>1447231</v>
      </c>
      <c r="H11" s="306">
        <v>5513437</v>
      </c>
      <c r="I11" s="3" t="s">
        <v>205</v>
      </c>
    </row>
    <row r="12" spans="1:9">
      <c r="B12" s="340"/>
      <c r="C12" s="340"/>
    </row>
    <row r="13" spans="1:9">
      <c r="A13" s="45" t="s">
        <v>88</v>
      </c>
      <c r="B13" s="56">
        <v>1248570</v>
      </c>
      <c r="C13" s="56">
        <v>4041548</v>
      </c>
      <c r="D13" s="308"/>
      <c r="E13" s="45" t="s">
        <v>207</v>
      </c>
    </row>
    <row r="14" spans="1:9">
      <c r="A14" s="45" t="s">
        <v>89</v>
      </c>
      <c r="B14" s="56">
        <v>1091727</v>
      </c>
      <c r="C14" s="56">
        <v>3420556</v>
      </c>
      <c r="D14" s="308"/>
      <c r="E14" s="45" t="s">
        <v>12</v>
      </c>
    </row>
    <row r="15" spans="1:9">
      <c r="A15" s="45" t="s">
        <v>90</v>
      </c>
      <c r="B15" s="59">
        <v>156843</v>
      </c>
      <c r="C15" s="59">
        <v>620992</v>
      </c>
      <c r="D15" s="308"/>
      <c r="E15" s="45" t="s">
        <v>208</v>
      </c>
    </row>
    <row r="16" spans="1:9">
      <c r="A16" s="45" t="s">
        <v>91</v>
      </c>
      <c r="B16" s="60">
        <f>B15/B13</f>
        <v>0.12561810711453902</v>
      </c>
      <c r="C16" s="60">
        <f>C15/C13</f>
        <v>0.15365201650456706</v>
      </c>
      <c r="D16" s="308"/>
      <c r="E16" s="45" t="s">
        <v>92</v>
      </c>
    </row>
    <row r="17" spans="1:5">
      <c r="B17" s="340"/>
      <c r="C17" s="340"/>
      <c r="E17" s="45" t="s">
        <v>12</v>
      </c>
    </row>
    <row r="18" spans="1:5">
      <c r="A18" s="45" t="s">
        <v>93</v>
      </c>
      <c r="B18" s="340"/>
      <c r="C18" s="340"/>
    </row>
    <row r="19" spans="1:5">
      <c r="A19" s="45" t="s">
        <v>94</v>
      </c>
      <c r="B19" s="61">
        <v>0.93400000000000005</v>
      </c>
      <c r="C19" s="61">
        <v>0.93400000000000005</v>
      </c>
      <c r="D19" s="308"/>
      <c r="E19" s="45" t="s">
        <v>209</v>
      </c>
    </row>
    <row r="20" spans="1:5">
      <c r="A20" s="45" t="s">
        <v>95</v>
      </c>
      <c r="B20" s="340"/>
      <c r="C20" s="340"/>
    </row>
    <row r="21" spans="1:5">
      <c r="A21" s="45" t="s">
        <v>96</v>
      </c>
      <c r="B21" s="57">
        <v>1129.5</v>
      </c>
      <c r="C21" s="62">
        <v>4112</v>
      </c>
      <c r="D21" s="308"/>
      <c r="E21" s="45" t="s">
        <v>209</v>
      </c>
    </row>
    <row r="22" spans="1:5">
      <c r="A22" s="63"/>
      <c r="B22" s="342"/>
      <c r="C22" s="340"/>
      <c r="E22" s="45" t="s">
        <v>12</v>
      </c>
    </row>
    <row r="23" spans="1:5">
      <c r="A23" s="45" t="s">
        <v>97</v>
      </c>
      <c r="B23" s="64">
        <v>0.23899999999999999</v>
      </c>
      <c r="C23" s="64">
        <v>0.23499999999999999</v>
      </c>
      <c r="D23" s="308"/>
      <c r="E23" s="45" t="s">
        <v>210</v>
      </c>
    </row>
    <row r="24" spans="1:5">
      <c r="B24" s="342"/>
      <c r="C24" s="342"/>
      <c r="D24" s="309"/>
    </row>
    <row r="25" spans="1:5">
      <c r="A25" s="45" t="s">
        <v>98</v>
      </c>
      <c r="B25" s="307">
        <v>4787</v>
      </c>
      <c r="C25" s="307">
        <v>19164</v>
      </c>
      <c r="D25" s="308"/>
      <c r="E25" s="45" t="s">
        <v>221</v>
      </c>
    </row>
    <row r="26" spans="1:5">
      <c r="A26" s="45" t="s">
        <v>99</v>
      </c>
      <c r="B26" s="65">
        <v>0.88900000000000001</v>
      </c>
      <c r="C26" s="65">
        <v>0.83</v>
      </c>
      <c r="D26" s="308"/>
      <c r="E26" s="45" t="s">
        <v>211</v>
      </c>
    </row>
    <row r="27" spans="1:5">
      <c r="A27" s="45" t="s">
        <v>100</v>
      </c>
      <c r="B27" s="57">
        <v>2.8</v>
      </c>
      <c r="C27" s="57">
        <v>4.4000000000000004</v>
      </c>
      <c r="D27" s="308"/>
      <c r="E27" s="66" t="s">
        <v>212</v>
      </c>
    </row>
    <row r="28" spans="1:5">
      <c r="B28" s="340"/>
      <c r="C28" s="343"/>
    </row>
    <row r="29" spans="1:5">
      <c r="A29" s="45" t="s">
        <v>101</v>
      </c>
      <c r="B29" s="57">
        <v>75.2</v>
      </c>
      <c r="C29" s="57">
        <v>63.1</v>
      </c>
      <c r="D29" s="308"/>
      <c r="E29" s="45" t="s">
        <v>213</v>
      </c>
    </row>
    <row r="32" spans="1:5">
      <c r="E32" s="45" t="s">
        <v>12</v>
      </c>
    </row>
    <row r="34" spans="5:5">
      <c r="E34" s="45" t="s">
        <v>12</v>
      </c>
    </row>
    <row r="37" spans="5:5">
      <c r="E37" s="45" t="s">
        <v>12</v>
      </c>
    </row>
    <row r="40" spans="5:5">
      <c r="E40" s="45" t="s">
        <v>12</v>
      </c>
    </row>
  </sheetData>
  <pageMargins left="0.7" right="0.7" top="0.75" bottom="0.75" header="0.3" footer="0.3"/>
  <pageSetup paperSize="8" scale="56" orientation="landscape" horizontalDpi="4294967295" verticalDpi="4294967295" r:id="rId1"/>
  <headerFooter>
    <oddFooter xml:space="preserve">&amp;C_x000D_&amp;1#&amp;"Calibri"&amp;10&amp;K000000  Classified as OFFICIAL </oddFooter>
  </headerFooter>
  <drawing r:id="rId2"/>
</worksheet>
</file>

<file path=docMetadata/LabelInfo.xml><?xml version="1.0" encoding="utf-8"?>
<clbl:labelList xmlns:clbl="http://schemas.microsoft.com/office/2020/mipLabelMetadata">
  <clbl:label id="{1e12930f-d1e2-4a82-b9a4-2c11a3fa4e67}" enabled="1" method="Standard" siteId="{b8ca57cb-1a8e-4e59-88db-8f477e249a5c}" contentBits="3"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PPI REPORT</vt:lpstr>
      <vt:lpstr>Care for Patients</vt:lpstr>
      <vt:lpstr>Care for Staff</vt:lpstr>
      <vt:lpstr>Daily Activity</vt:lpstr>
      <vt:lpstr>Service Delivery</vt:lpstr>
      <vt:lpstr>Value for Money</vt:lpstr>
      <vt:lpstr>ROGS</vt:lpstr>
      <vt:lpstr>'PPI REPORT'!Print_Area</vt:lpstr>
      <vt:lpstr>ROGS!Print_Area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Debra Carter</dc:creator>
  <cp:lastModifiedBy>Debra Carter</cp:lastModifiedBy>
  <cp:lastPrinted>2024-09-17T21:49:47Z</cp:lastPrinted>
  <dcterms:created xsi:type="dcterms:W3CDTF">2021-04-19T23:39:44Z</dcterms:created>
  <dcterms:modified xsi:type="dcterms:W3CDTF">2024-10-24T02:05:33Z</dcterms:modified>
</cp:coreProperties>
</file>